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firstSheet="8" activeTab="9"/>
  </bookViews>
  <sheets>
    <sheet name="RADNA MJESTA" sheetId="1" r:id="rId1"/>
    <sheet name="PRIH2012" sheetId="2" r:id="rId2"/>
    <sheet name="PRIHOD-2012.13.14" sheetId="3" r:id="rId3"/>
    <sheet name="naslovna str" sheetId="4" r:id="rId4"/>
    <sheet name="PLAN GRIJANJA" sheetId="5" r:id="rId5"/>
    <sheet name="pl.opremanja" sheetId="6" r:id="rId6"/>
    <sheet name="SŠ-NOVI PROGRAMI" sheetId="7" r:id="rId7"/>
    <sheet name="SŠ-PLAN" sheetId="8" r:id="rId8"/>
    <sheet name="PLAN RASHODA2016" sheetId="9" r:id="rId9"/>
    <sheet name="PRIHODI 2016" sheetId="10" r:id="rId10"/>
    <sheet name="List1" sheetId="11" r:id="rId11"/>
  </sheets>
  <externalReferences>
    <externalReference r:id="rId14"/>
  </externalReferences>
  <definedNames>
    <definedName name="_xlnm.Print_Area" localSheetId="8">'PLAN RASHODA2016'!$A$1:$J$73</definedName>
    <definedName name="_xlnm.Print_Area" localSheetId="2">'PRIHOD-2012.13.14'!$A$1:$D$34</definedName>
    <definedName name="_xlnm.Print_Area" localSheetId="9">'PRIHODI 2016'!$A$1:$F$26</definedName>
    <definedName name="_xlnm.Print_Area" localSheetId="0">'RADNA MJESTA'!$A$1:$L$119</definedName>
  </definedNames>
  <calcPr fullCalcOnLoad="1"/>
</workbook>
</file>

<file path=xl/sharedStrings.xml><?xml version="1.0" encoding="utf-8"?>
<sst xmlns="http://schemas.openxmlformats.org/spreadsheetml/2006/main" count="507" uniqueCount="328">
  <si>
    <t>RAZDJEL:</t>
  </si>
  <si>
    <t>GLAVA:</t>
  </si>
  <si>
    <t>Telefon:</t>
  </si>
  <si>
    <t xml:space="preserve">PRIJEDLOG PLANA RADNIH MJESTA I IZRAČUN SREDSTAVA ZA PLAĆE ZAPOSLENIH KOJIMA SE SREDSTVA </t>
  </si>
  <si>
    <t>Razdjel /
glava</t>
  </si>
  <si>
    <t>Naziv radnog mjesta</t>
  </si>
  <si>
    <t>Koeficijent</t>
  </si>
  <si>
    <t>2006.</t>
  </si>
  <si>
    <t>2007.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</si>
  <si>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</si>
  <si>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</si>
  <si>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</si>
  <si>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</si>
  <si>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</si>
  <si>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</si>
  <si>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</si>
  <si>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</si>
  <si>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</si>
  <si>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</si>
  <si>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</si>
  <si>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</si>
  <si>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POLOŽAJI I RADNA MJESTA I. VRSTE</t>
  </si>
  <si>
    <t>RAVNATELJI</t>
  </si>
  <si>
    <t>TAJNIK,</t>
  </si>
  <si>
    <t>VODITELJ RAČUNOVODSTVA</t>
  </si>
  <si>
    <t>UČITELJ</t>
  </si>
  <si>
    <t>UČITELJ, STRUČNI SURADNIK</t>
  </si>
  <si>
    <t>UČITELJ, STRUČNI SURADNIK- MENTOR</t>
  </si>
  <si>
    <t>UČITELJ, STRUČNI SURADNIK-SAVJETNIK</t>
  </si>
  <si>
    <t>UČITELJ-DEFEKTOLOG</t>
  </si>
  <si>
    <t>POLOŽAJI I RADNA MJESTA II. VRSTE</t>
  </si>
  <si>
    <t>RAVNATELJ</t>
  </si>
  <si>
    <t>TAJNIK</t>
  </si>
  <si>
    <t>POLOŽAJI I RADNA MJESTA III. VRSTE</t>
  </si>
  <si>
    <t>TAJNIK, RAČUNOVOĐA</t>
  </si>
  <si>
    <t>MEDICINSKA SESTRA U SPEC.ŠKOLA.</t>
  </si>
  <si>
    <t>OSTALA RADNA MJESTA</t>
  </si>
  <si>
    <t>IV. VRSTA ZVANJA</t>
  </si>
  <si>
    <t>SVA MJESTA IV. VRSTE</t>
  </si>
  <si>
    <t>I vrste zvanja</t>
  </si>
  <si>
    <t>II vrste zvanja</t>
  </si>
  <si>
    <t>Naziv i datum donošenja pravilnika o unutarnjem redu:</t>
  </si>
  <si>
    <t>Napomena:</t>
  </si>
  <si>
    <t>Izmjene broja planiranih popunjenih radnih mjesta (stupci 5, 6 i 7) u odnosu na broj popunjenih radnih mjesta iz stupca 4 treba posebno obrazložiti.</t>
  </si>
  <si>
    <t xml:space="preserve">I   UKUPNA SREDSTVA ZA PLAĆE ZAPOSLENIH U RAZDOBLJU 2005. - 2007. </t>
  </si>
  <si>
    <t xml:space="preserve">1. </t>
  </si>
  <si>
    <t>Ukupni koeficijent (stupac 12)</t>
  </si>
  <si>
    <t>x</t>
  </si>
  <si>
    <t>x 12       =</t>
  </si>
  <si>
    <t>a) Sredstva za plaće za redovan rad (račun 3111)</t>
  </si>
  <si>
    <t>b) Sredstva za ostale plaće* (račun 3112+račun 3113+račun 3114)</t>
  </si>
  <si>
    <t>c) Doprinosi na plaće (račun 313)</t>
  </si>
  <si>
    <t>d) Ukupna sredstva za plaće** (račun 311+ račun 313)</t>
  </si>
  <si>
    <t>2.</t>
  </si>
  <si>
    <t>Procijenjeni osnovni koeficijent
sa dodacima i radnim stažom
x    (stupac 6)</t>
  </si>
  <si>
    <t>3.</t>
  </si>
  <si>
    <t>Procijenjeni osnovni koeficijent
sa dodacima i radnim stažom
x    (stupac 7)</t>
  </si>
  <si>
    <t>Šifra u MZOŠ:</t>
  </si>
  <si>
    <t>OSIGURAVAJU U DRŽAVNOM PRORAČUNU ZA RAZDOBLJE 2006. - 2008.</t>
  </si>
  <si>
    <t>2008.</t>
  </si>
  <si>
    <t>osnovni koeficijent iz Uredbe</t>
  </si>
  <si>
    <t>osnovni koeficijent sa svim povećanjima koeficijenta (bez povećanja za radni staž)</t>
  </si>
  <si>
    <t>osnovni koeficijent sa svim povećanjima koeficijentazajedno sa  povećanjem  za radni staž (obračunski koeficijent)</t>
  </si>
  <si>
    <t>ukupno koeficijenata   (stupac              5 x 11)</t>
  </si>
  <si>
    <t>Ukupno za ustanovu:</t>
  </si>
  <si>
    <t>OSTALI (VJEŽBENICI i dr.)</t>
  </si>
  <si>
    <t>III vrste zvanja</t>
  </si>
  <si>
    <t>IV vrste zvanja</t>
  </si>
  <si>
    <t>NAZIV:</t>
  </si>
  <si>
    <t>SJEDIŠTE:</t>
  </si>
  <si>
    <t>Broj sistematiziranih radnih mjesta</t>
  </si>
  <si>
    <t>Broj zaposlenih na dan 30.06.2005.</t>
  </si>
  <si>
    <t>Broj popunjenih radnih mjesta za koja su osigurana sredstva za plaće i naknade u državnom proračunu za 2005. ( stanje na "print listi")</t>
  </si>
  <si>
    <t>Broj planiranih popunjenih radnih  mjesta (2006.-2008.)</t>
  </si>
  <si>
    <t>PLAN RADNIH MJESTA 2006. - 2008.</t>
  </si>
  <si>
    <t>Državni proračun</t>
  </si>
  <si>
    <t>Vlastiti prihodi</t>
  </si>
  <si>
    <t>Prihodi za posebne namjene</t>
  </si>
  <si>
    <t>Brojčana oznaka i naziv programa</t>
  </si>
  <si>
    <t>u kunama</t>
  </si>
  <si>
    <t>Račun rashoda/izdataka</t>
  </si>
  <si>
    <t>Naziv računa</t>
  </si>
  <si>
    <t>Plaće</t>
  </si>
  <si>
    <t>Plaće za redovan rad</t>
  </si>
  <si>
    <t>Plaće za prekovremeni rad</t>
  </si>
  <si>
    <t>Ostali rashodi za zaposlene</t>
  </si>
  <si>
    <t>Doprinosi za zdravstv. osig.</t>
  </si>
  <si>
    <t>Doprinosi za zapošljavanje</t>
  </si>
  <si>
    <t>Službena putovanja</t>
  </si>
  <si>
    <t>Naknade za prijevoz, rad na t.</t>
  </si>
  <si>
    <t>Uredski materijal i ostali mat.</t>
  </si>
  <si>
    <t>Energija</t>
  </si>
  <si>
    <t>Sitni inventar i auto gume</t>
  </si>
  <si>
    <t>Usluge telefona, pošte i pr.</t>
  </si>
  <si>
    <t>Usluge tekućeg i inv. odr.</t>
  </si>
  <si>
    <t>Usluge promidžbe i inform.</t>
  </si>
  <si>
    <t>Komunalne usluge</t>
  </si>
  <si>
    <t>Zdravstvene  usluge</t>
  </si>
  <si>
    <t>Intelektualne i osobne usl.</t>
  </si>
  <si>
    <t>Računalne usluge</t>
  </si>
  <si>
    <t>Ostale usluge</t>
  </si>
  <si>
    <t>Reprezentacija</t>
  </si>
  <si>
    <t>Članarine</t>
  </si>
  <si>
    <t>Ostali nespomenuti rashodi</t>
  </si>
  <si>
    <t>Financijski rashodi</t>
  </si>
  <si>
    <t>Rashodi za nabavu proizvedene dugotrajne imovine</t>
  </si>
  <si>
    <t>Izradio:</t>
  </si>
  <si>
    <t>Datum:</t>
  </si>
  <si>
    <t>Odgovorna osoba:</t>
  </si>
  <si>
    <t xml:space="preserve"> 20     SREDNJOŠKOLSKO OBRAZOVANJE </t>
  </si>
  <si>
    <t>80    MINISTARSTVO ZNANOSTI, OBRAZOVANJA I ŠPORTA</t>
  </si>
  <si>
    <r>
      <t xml:space="preserve">( OŠ UPISUJU : </t>
    </r>
    <r>
      <rPr>
        <b/>
        <sz val="12"/>
        <rFont val="Times New Roman"/>
        <family val="1"/>
      </rPr>
      <t>15  OSNOVNOŠKOLSKO OBRAZOVANJE</t>
    </r>
    <r>
      <rPr>
        <sz val="12"/>
        <rFont val="Times New Roman"/>
        <family val="1"/>
      </rPr>
      <t xml:space="preserve"> )</t>
    </r>
  </si>
  <si>
    <t>Plan rashoda i izdataka prema izvoru financiranja</t>
  </si>
  <si>
    <t>PLAN: RASHODI I IZDACI</t>
  </si>
  <si>
    <t>80  MINISTARSTVO ZNANOSTI, OBRAZOVANJA I ŠPORTA</t>
  </si>
  <si>
    <t>M.P.</t>
  </si>
  <si>
    <t>SVEUKUPNO</t>
  </si>
  <si>
    <t>12-078-504</t>
  </si>
  <si>
    <t>INDUSTRIJSKO-OBRTNIČKA ŠKOLA</t>
  </si>
  <si>
    <t>SLAVONSKI BROD</t>
  </si>
  <si>
    <t>Informatička oprema</t>
  </si>
  <si>
    <t>Knjige za knjižnicu</t>
  </si>
  <si>
    <t xml:space="preserve">         12-078-504</t>
  </si>
  <si>
    <t>NABAVA DUGOTRAJNE IMOVINE - OSNOVNA SREDSTVA</t>
  </si>
  <si>
    <t>e) Sredstva za ostale plaće* (račun 312)</t>
  </si>
  <si>
    <t>Sveukupno:</t>
  </si>
  <si>
    <t>ANKICA GAČIĆ.dipl.oec.</t>
  </si>
  <si>
    <t xml:space="preserve"> 035/447-710</t>
  </si>
  <si>
    <t>02.09.2005.</t>
  </si>
  <si>
    <t>________________</t>
  </si>
  <si>
    <t xml:space="preserve"> (Zvonko Petanović, dipl.ing.)</t>
  </si>
  <si>
    <t>Naziv pozicije</t>
  </si>
  <si>
    <t>Rashodi za usluge</t>
  </si>
  <si>
    <t>KTO</t>
  </si>
  <si>
    <t>PRIHOD OD OBRAZOVANJA ODRASLIH</t>
  </si>
  <si>
    <t>PRIHOD OD USLUGA ŠKOLSKE RADIONICE</t>
  </si>
  <si>
    <t>PRIHOD OD KAMATA NA SREDSTVA PO VIĐENJU</t>
  </si>
  <si>
    <t>V L A S T I T I   P R I H O D:</t>
  </si>
  <si>
    <t>O S T A L I   P R I H O D:</t>
  </si>
  <si>
    <t xml:space="preserve">PRIHOD OD MINISTARSTVA </t>
  </si>
  <si>
    <t>PRIHOD OD ŽUPANIJE</t>
  </si>
  <si>
    <t>OSTALE POMOĆI</t>
  </si>
  <si>
    <t>U K U P A N    P R I H O D:</t>
  </si>
  <si>
    <t xml:space="preserve">PRIHOD OD NAJMA </t>
  </si>
  <si>
    <t>PRIHOD OD IZDAVANJA DUPLIKATA SVJEDODŽBI I SL.</t>
  </si>
  <si>
    <t xml:space="preserve"> - DVORANA</t>
  </si>
  <si>
    <t xml:space="preserve">  - POLIGON</t>
  </si>
  <si>
    <t>DONACIJE OD TRGOVAČKIH DRUŠTAVA</t>
  </si>
  <si>
    <t>OSTALI PRIHODI</t>
  </si>
  <si>
    <t xml:space="preserve">  SLAVONSKI BROD</t>
  </si>
  <si>
    <t>Premije osiguranja kamiona</t>
  </si>
  <si>
    <t>UKUPNO:</t>
  </si>
  <si>
    <t>U S L U G E</t>
  </si>
  <si>
    <t>Uredski namještaj</t>
  </si>
  <si>
    <t>Računalni programi</t>
  </si>
  <si>
    <t>Premije osiguranja imovine</t>
  </si>
  <si>
    <t>Premije osiguranja zaposl.</t>
  </si>
  <si>
    <t>BRODSKO-POSAVSKA ŽUPANIJA</t>
  </si>
  <si>
    <t>ENERGENTI</t>
  </si>
  <si>
    <t>Likvidator</t>
  </si>
  <si>
    <t>PLAN SREDSTAVA POTREBNIH ZA FINANCIRANJE DECENTRALIZIRANIH FUNKCIJA SREDNJIH ŠKOLA ZA 2007., 2008. I 2009.</t>
  </si>
  <si>
    <t>Redni broj</t>
  </si>
  <si>
    <t>Skupina Podskupina Odjeljak Osnovni račun</t>
  </si>
  <si>
    <t>Naziv</t>
  </si>
  <si>
    <t>Bilancirana sredstva za 2007.</t>
  </si>
  <si>
    <t>Plan sredstva potrebnih za 2008.</t>
  </si>
  <si>
    <t>Plan sredstva potrebnih za 2009.</t>
  </si>
  <si>
    <t>Plan sredstva potrebnih za 2010.</t>
  </si>
  <si>
    <t>Indeks 2008./2007.</t>
  </si>
  <si>
    <t>Indeks 2009./2008.</t>
  </si>
  <si>
    <t>Indeks 2010./2009.</t>
  </si>
  <si>
    <t>Računski plan</t>
  </si>
  <si>
    <t>UKUPNO (I+II)</t>
  </si>
  <si>
    <t>Ukupno rashodi poslovanja (A+B)</t>
  </si>
  <si>
    <t>A</t>
  </si>
  <si>
    <t>A 1.</t>
  </si>
  <si>
    <t>Materijalni i financijski rashodi (A1.+A2.)</t>
  </si>
  <si>
    <t>Materijalni  rashodi (1.+2.+3.+4.))</t>
  </si>
  <si>
    <t>1.</t>
  </si>
  <si>
    <t>Naknade troškova zaposlenima (1.1. + 1.2.)</t>
  </si>
  <si>
    <t>1.1.</t>
  </si>
  <si>
    <t>Naknade za prijevoz zaposlenika na posao i s posla</t>
  </si>
  <si>
    <t>1.2.</t>
  </si>
  <si>
    <t>Ostale naknade troškova zaposlenima (3211,3212-bez 32121,3213)</t>
  </si>
  <si>
    <t>Rashodi za materijal i energiju (2.1. + .2.2.)</t>
  </si>
  <si>
    <t>2.1.</t>
  </si>
  <si>
    <t>2.2.</t>
  </si>
  <si>
    <t>Ostali rashodi za materijal i energiju (3221,3222,32244,3225)</t>
  </si>
  <si>
    <t>4.</t>
  </si>
  <si>
    <t>Ostali nespomenuti rashodi poslovanja (3291,3292,3293,3299)</t>
  </si>
  <si>
    <t>A2.</t>
  </si>
  <si>
    <t>B</t>
  </si>
  <si>
    <t>Naknade (za smještaj i prehranu učenika u učeničkim domovima)</t>
  </si>
  <si>
    <t>I</t>
  </si>
  <si>
    <t>II</t>
  </si>
  <si>
    <t>Ukupni rashodi za materijal, dijelove i usluge tekućeg i investicijskog održavanja i rashodi za nabavu proizvedene dugotrajne imovine i dodatna ulaganja na nefinancijskoj imovini (C+D+E)</t>
  </si>
  <si>
    <t>C</t>
  </si>
  <si>
    <t xml:space="preserve">Rashodi za nabavu proizvedene dugotrajne imovine i dodatna ulaganja na nefinancijskoj imovini </t>
  </si>
  <si>
    <t>Rashodi za materijal, dijelove i usluge tekućeg i investicijskog održavanja škola</t>
  </si>
  <si>
    <t>D</t>
  </si>
  <si>
    <t>Upravni odjel za društvene djelatnosti</t>
  </si>
  <si>
    <t>Razdoblje</t>
  </si>
  <si>
    <t>Namjena ili opis opreme</t>
  </si>
  <si>
    <t>Predračunska vrijednost ulaganja</t>
  </si>
  <si>
    <t>Očekivani iznosi sredstava</t>
  </si>
  <si>
    <t>Županija</t>
  </si>
  <si>
    <t>Ostali izvori</t>
  </si>
  <si>
    <t xml:space="preserve">                                       </t>
  </si>
  <si>
    <t>Ravnatelj:</t>
  </si>
  <si>
    <t>Nositelj financiranja:</t>
  </si>
  <si>
    <t>Adresa:</t>
  </si>
  <si>
    <t>E-mail:</t>
  </si>
  <si>
    <t>Kontakt osoba:</t>
  </si>
  <si>
    <t>Telefon kontakt osobe:</t>
  </si>
  <si>
    <t>SŠ-PLAN/2008.-2010.</t>
  </si>
  <si>
    <t>SŠ-NOVI PROGRAMI/2008.-2010.</t>
  </si>
  <si>
    <t>PLAN SREDSTAVA POTREBNIH ZA FINANCIRANJE NOVIH PROGRAMA U RAZDOBLJU 2008.-2010.</t>
  </si>
  <si>
    <t>Opis novog programa</t>
  </si>
  <si>
    <t>E</t>
  </si>
  <si>
    <t>Rashodi za materijal, dijelove i usluge tekućeg i investicijskog održavanja učeničkih domova</t>
  </si>
  <si>
    <t xml:space="preserve"> - NAJAM PROSTORA </t>
  </si>
  <si>
    <t>PRIHOD OD MINISTARSTVA -PLAĆE</t>
  </si>
  <si>
    <t>PRIHOD OD MINISTARSTVA - ostalo(za lektiru)</t>
  </si>
  <si>
    <t>PRIHOD OD MINISTARSTVA - ostalo(za PPIO)</t>
  </si>
  <si>
    <t>PRIHOD OD MINISTARSTVA -UG.O DJELU</t>
  </si>
  <si>
    <t>UKUPNO OD MINISTARSTVA</t>
  </si>
  <si>
    <t>Strojevi</t>
  </si>
  <si>
    <t>Anica Vukašinović</t>
  </si>
  <si>
    <t>POTREBE ZA ULAGANJIMA U 2011. GODINI (kapitalna ulaganja, investicije, opremanje školskih objekata)</t>
  </si>
  <si>
    <t>2011. godina</t>
  </si>
  <si>
    <t>Iz VP</t>
  </si>
  <si>
    <t>Nabava hidrauličke prese za školsku radionicu</t>
  </si>
  <si>
    <t>Izmjena podova u učionicama i radnim prostorijama</t>
  </si>
  <si>
    <t>Opremanje radnih prostorija (kancelarija) namještajem</t>
  </si>
  <si>
    <t>Opremanje praktikuma opremom za određeno zanimanje</t>
  </si>
  <si>
    <t>Nabava informatičke opreme</t>
  </si>
  <si>
    <r>
      <t>Naziv županije:</t>
    </r>
    <r>
      <rPr>
        <sz val="10"/>
        <rFont val="Arial"/>
        <family val="0"/>
      </rPr>
      <t xml:space="preserve"> Brodsko-posavska</t>
    </r>
  </si>
  <si>
    <t>Naziv škole:INDUSTRIJSKO-OBRTNIČKA</t>
  </si>
  <si>
    <t>Adresa: SLAVONSKI BROD, Kumičićeva 55</t>
  </si>
  <si>
    <t>Telefon/fax: 035/411-429</t>
  </si>
  <si>
    <t>e-mail: industrijsko-obrtnicka.skola@inet.hr</t>
  </si>
  <si>
    <t>U Slavonskom Brodu, 18.listopad 2010.</t>
  </si>
  <si>
    <t>Naziv županije: BRODSKO-POSAVSKA</t>
  </si>
  <si>
    <t>Naziv škole: INDUSTRIJSKO-OBRTNIČKA</t>
  </si>
  <si>
    <t>Adresa: SLAVONSKI BROD,KUMIČIĆEVA 55</t>
  </si>
  <si>
    <t>Upravni odjel za obrazovanje, šport i kulturu</t>
  </si>
  <si>
    <t>PLAN POTREBNIH SREDSTAVA ZA ENERGENTE U SUSTAVU GRIJANJA ŠKOLE ZA 2011. GODINU</t>
  </si>
  <si>
    <t>Naziv škole,                                                sjedište i šifra</t>
  </si>
  <si>
    <t>VRSTA ENERGENTA</t>
  </si>
  <si>
    <t>DOBAVLJAČ</t>
  </si>
  <si>
    <t xml:space="preserve">Ukupan iznos računa  </t>
  </si>
  <si>
    <t>Kome se sredstva doznačuju</t>
  </si>
  <si>
    <t>Vezni        broj</t>
  </si>
  <si>
    <t>Naziv, adresa i                          žiro-račun</t>
  </si>
  <si>
    <t>INDUSTRIJSKO-OBRTNIČKA, SL.BROD, 12-078-504</t>
  </si>
  <si>
    <t>TOPL. ENERG</t>
  </si>
  <si>
    <t>ENERGETIKA, SL. BROD, 2340009-1100059443</t>
  </si>
  <si>
    <t>Š</t>
  </si>
  <si>
    <t>Mjesec/2011.</t>
  </si>
  <si>
    <t>U K U P N O :</t>
  </si>
  <si>
    <t>U SLAVONSKOM BRODU, 18.10.2010.</t>
  </si>
  <si>
    <t>PLAN 2011.</t>
  </si>
  <si>
    <t>PLAN 2012.</t>
  </si>
  <si>
    <t>I + II (vl.prihod+pomoći i donacije)</t>
  </si>
  <si>
    <t xml:space="preserve"> I)VLASTITI PRIHOD</t>
  </si>
  <si>
    <t>II) POMOĆI + DONACIJE</t>
  </si>
  <si>
    <t>FINANCIJSKI PLAN ZA 2011.GODINU</t>
  </si>
  <si>
    <t>U Slavonskom Brodu,   15. rujna 2010.. godine</t>
  </si>
  <si>
    <t>OSTVARENJE             1-12/2010</t>
  </si>
  <si>
    <t>VLASTITI PRIHOD</t>
  </si>
  <si>
    <t>UKUPAN PRIHOD</t>
  </si>
  <si>
    <t>OSTALI NESPOMENUTI RASHODI (3291-3299)</t>
  </si>
  <si>
    <t>NAKNADA TROŠKOVA ZAPOSLENIMA</t>
  </si>
  <si>
    <t>RASHODI ZA MATERIJAL I ENERGIJU</t>
  </si>
  <si>
    <t xml:space="preserve">UKUPNO MATERIJALNI I FIN. RASHODI </t>
  </si>
  <si>
    <t xml:space="preserve">UKUPNO MATERIJALNI  RASHODI </t>
  </si>
  <si>
    <t>Županijski   proračun</t>
  </si>
  <si>
    <t>PRIHOD OD PRODAJE NEFINANCIJSKE IMOVINE</t>
  </si>
  <si>
    <t>PLAN - PRIHODI POSLOVANJA ZA  2012. G. (s projekcijom 2013., 2014,g,)</t>
  </si>
  <si>
    <t>PLAN 2013.</t>
  </si>
  <si>
    <t>REBALANS PLANA  ZA 2011.</t>
  </si>
  <si>
    <t>PRIHOD OD NAJMA I ZAKUPA</t>
  </si>
  <si>
    <t xml:space="preserve"> - NAJAM DVORANE</t>
  </si>
  <si>
    <t xml:space="preserve">  - ZAKUP POLIGONA</t>
  </si>
  <si>
    <t xml:space="preserve"> - ZAKUP PROSTORA </t>
  </si>
  <si>
    <t>632,633,634</t>
  </si>
  <si>
    <t>PRIHOD OD MINISTARSTVA - ostalo</t>
  </si>
  <si>
    <t>REKAPITULACIJA ZA 2012.G.</t>
  </si>
  <si>
    <t>OD MINISTARSTVA ZA PLAĆE</t>
  </si>
  <si>
    <t>OD MINISTARSTVA ZA TEKUĆE POSLOVANJE</t>
  </si>
  <si>
    <t>PLAN - PRIHODI POSLOVANJA ZA 2012.G. I REBALANS PLANA PRIHODA ZA 2011.G.</t>
  </si>
  <si>
    <t>Ravnatelj:Luka Mladinović, dipl.ing.el.</t>
  </si>
  <si>
    <t>PRIHOD OD MINISTARSTVA - PLAĆE</t>
  </si>
  <si>
    <t>UKUPNO NAB.+INV.ODRŽ.</t>
  </si>
  <si>
    <r>
      <t>Pxxx</t>
    </r>
    <r>
      <rPr>
        <sz val="11"/>
        <rFont val="Times New Roman"/>
        <family val="1"/>
      </rPr>
      <t xml:space="preserve"> -</t>
    </r>
    <r>
      <rPr>
        <b/>
        <sz val="11"/>
        <rFont val="Times New Roman"/>
        <family val="1"/>
      </rPr>
      <t>Redovni program odgoja i obrazovanja</t>
    </r>
  </si>
  <si>
    <t>OBRTNIČKA ŠKOLA</t>
  </si>
  <si>
    <t>Vladimira Nazora 9</t>
  </si>
  <si>
    <t>Stručno usavršavanje zaposlenika</t>
  </si>
  <si>
    <t>Materijal i sirovine</t>
  </si>
  <si>
    <t>Materijal i dijelovi za tekuć.održavanje</t>
  </si>
  <si>
    <t>Zakupnine i najamnine</t>
  </si>
  <si>
    <t xml:space="preserve">   OBRTNIČKA ŠKOLA SLAV.BROD</t>
  </si>
  <si>
    <t>V. NAZORA 9, SLAVONSKI BROD</t>
  </si>
  <si>
    <t>DECENTR.SRED. - SANACIJA ŠKOLSKIH OBJEKATA</t>
  </si>
  <si>
    <t>ŽELJKA VILIĆ</t>
  </si>
  <si>
    <t>035/447-326</t>
  </si>
  <si>
    <t>RKPD  17755</t>
  </si>
  <si>
    <t>Pxxx -Redovni program odgoja i obrazovanja</t>
  </si>
  <si>
    <t>RAVNATELJ: JOSIP MIKLAUŠIĆ</t>
  </si>
  <si>
    <t>tekuće pomoći iz proračuna</t>
  </si>
  <si>
    <t>ostali nespomenuti financ.rashodi</t>
  </si>
  <si>
    <t>oprema za održavanje i zaštitu</t>
  </si>
  <si>
    <t>Pomoći i tekuće donacije</t>
  </si>
  <si>
    <t>UKUPNA AKTIVNOST</t>
  </si>
  <si>
    <t>PLAN 2017.</t>
  </si>
  <si>
    <t>PLAN 2018.</t>
  </si>
  <si>
    <t xml:space="preserve"> Procjena 2019.</t>
  </si>
  <si>
    <t>Naknade troškova osobama izvan radnog odnosa</t>
  </si>
  <si>
    <t>PLAN 2019.</t>
  </si>
  <si>
    <t xml:space="preserve"> Plan 2018.</t>
  </si>
  <si>
    <t xml:space="preserve"> Procjena 2020.</t>
  </si>
  <si>
    <t>23.10.2017.</t>
  </si>
  <si>
    <t>Ravnatelj: Josip Miklaušić</t>
  </si>
  <si>
    <t>PLAN RASHODA 2018. GODINE - (procjena za 2019 i 2020.god.)</t>
  </si>
  <si>
    <t>OIB 78582673638</t>
  </si>
  <si>
    <t>PLAN - PRIHODI POSLOVANJA ZA 2018.G.</t>
  </si>
  <si>
    <t>I PROJEKCIJA ZA 2019. I 2020. GOD</t>
  </si>
  <si>
    <t>U Slav.Brodu, 23. listopad 2017.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</si>
</sst>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_-* #,##0.0000\ _k_n_-;\-* #,##0.0000\ _k_n_-;_-* &quot;-&quot;????\ _k_n_-;_-@_-"/>
    <numFmt numFmtId="167" formatCode="&quot;kn&quot;\ #,##0;\-&quot;kn&quot;\ #,##0"/>
    <numFmt numFmtId="168" formatCode="&quot;kn&quot;\ #,##0;[Red]\-&quot;kn&quot;\ #,##0"/>
    <numFmt numFmtId="169" formatCode="&quot;kn&quot;\ #,##0.00;\-&quot;kn&quot;\ #,##0.00"/>
    <numFmt numFmtId="170" formatCode="&quot;kn&quot;\ #,##0.00;[Red]\-&quot;kn&quot;\ #,##0.00"/>
    <numFmt numFmtId="171" formatCode="_-&quot;kn&quot;\ * #,##0_-;\-&quot;kn&quot;\ * #,##0_-;_-&quot;kn&quot;\ * &quot;-&quot;_-;_-@_-"/>
    <numFmt numFmtId="172" formatCode="_-* #,##0_-;\-* #,##0_-;_-* &quot;-&quot;_-;_-@_-"/>
    <numFmt numFmtId="173" formatCode="_-&quot;kn&quot;\ * #,##0.00_-;\-&quot;kn&quot;\ * #,##0.00_-;_-&quot;kn&quot;\ * &quot;-&quot;??_-;_-@_-"/>
    <numFmt numFmtId="174" formatCode="_-* #,##0.00_-;\-* #,##0.00_-;_-* &quot;-&quot;??_-;_-@_-"/>
    <numFmt numFmtId="175" formatCode="0.00_ ;[Red]\-0.00\ "/>
    <numFmt numFmtId="176" formatCode="_-* #,##0.00\ _K_n_-;\-* #,##0.00\ _K_n_-;_-* &quot;-&quot;??\ _K_n_-;_-@_-"/>
    <numFmt numFmtId="177" formatCode="#,##0.00_ ;\-#,##0.00\ "/>
    <numFmt numFmtId="178" formatCode="#,##0_ ;\-#,##0\ "/>
    <numFmt numFmtId="179" formatCode="0.0"/>
    <numFmt numFmtId="180" formatCode="_-* #,##0.0\ _k_n_-;\-* #,##0.0\ _k_n_-;_-* &quot;-&quot;??\ _k_n_-;_-@_-"/>
    <numFmt numFmtId="181" formatCode="_-* #,##0\ _k_n_-;\-* #,##0\ _k_n_-;_-* &quot;-&quot;??\ _k_n_-;_-@_-"/>
    <numFmt numFmtId="182" formatCode="_-* #,##0.000\ _k_n_-;\-* #,##0.000\ _k_n_-;_-* &quot;-&quot;??\ _k_n_-;_-@_-"/>
    <numFmt numFmtId="183" formatCode="_-* #,##0.0000\ _k_n_-;\-* #,##0.0000\ _k_n_-;_-* &quot;-&quot;??\ _k_n_-;_-@_-"/>
  </numFmts>
  <fonts count="7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10"/>
      <name val="Arial"/>
      <family val="2"/>
    </font>
    <font>
      <sz val="9"/>
      <name val="Arial"/>
      <family val="2"/>
    </font>
    <font>
      <b/>
      <sz val="2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9"/>
      <name val="Arial CE"/>
      <family val="2"/>
    </font>
    <font>
      <b/>
      <sz val="16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  <font>
      <b/>
      <sz val="9"/>
      <name val="Times New Roman"/>
      <family val="1"/>
    </font>
    <font>
      <sz val="12"/>
      <name val="Arial CE"/>
      <family val="2"/>
    </font>
    <font>
      <sz val="12"/>
      <name val="Arial"/>
      <family val="2"/>
    </font>
    <font>
      <sz val="14"/>
      <name val="Arial CE"/>
      <family val="2"/>
    </font>
    <font>
      <b/>
      <u val="single"/>
      <sz val="12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"/>
      <family val="0"/>
    </font>
    <font>
      <sz val="1.25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20" borderId="1" applyNumberFormat="0" applyFont="0" applyAlignment="0" applyProtection="0"/>
    <xf numFmtId="0" fontId="6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2" fillId="28" borderId="2" applyNumberFormat="0" applyAlignment="0" applyProtection="0"/>
    <xf numFmtId="0" fontId="63" fillId="28" borderId="3" applyNumberFormat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71" fillId="31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 quotePrefix="1">
      <alignment horizontal="center" vertical="center"/>
    </xf>
    <xf numFmtId="0" fontId="3" fillId="33" borderId="16" xfId="0" applyFont="1" applyFill="1" applyBorder="1" applyAlignment="1" quotePrefix="1">
      <alignment horizontal="center" vertical="center"/>
    </xf>
    <xf numFmtId="0" fontId="3" fillId="33" borderId="17" xfId="0" applyFont="1" applyFill="1" applyBorder="1" applyAlignment="1" quotePrefix="1">
      <alignment horizontal="center" vertical="center"/>
    </xf>
    <xf numFmtId="0" fontId="3" fillId="33" borderId="18" xfId="0" applyFont="1" applyFill="1" applyBorder="1" applyAlignment="1" quotePrefix="1">
      <alignment horizontal="center" vertical="center"/>
    </xf>
    <xf numFmtId="0" fontId="3" fillId="33" borderId="19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2" fontId="0" fillId="34" borderId="19" xfId="0" applyNumberForma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0" fillId="33" borderId="21" xfId="0" applyFill="1" applyBorder="1" applyAlignment="1">
      <alignment/>
    </xf>
    <xf numFmtId="1" fontId="0" fillId="0" borderId="22" xfId="0" applyNumberFormat="1" applyBorder="1" applyAlignment="1" applyProtection="1">
      <alignment/>
      <protection locked="0"/>
    </xf>
    <xf numFmtId="2" fontId="0" fillId="0" borderId="23" xfId="0" applyNumberFormat="1" applyBorder="1" applyAlignment="1" applyProtection="1">
      <alignment/>
      <protection locked="0"/>
    </xf>
    <xf numFmtId="0" fontId="0" fillId="35" borderId="24" xfId="0" applyFill="1" applyBorder="1" applyAlignment="1">
      <alignment/>
    </xf>
    <xf numFmtId="2" fontId="0" fillId="0" borderId="25" xfId="0" applyNumberFormat="1" applyBorder="1" applyAlignment="1" applyProtection="1">
      <alignment/>
      <protection locked="0"/>
    </xf>
    <xf numFmtId="2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 applyProtection="1">
      <alignment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Fill="1" applyBorder="1" applyAlignment="1" applyProtection="1">
      <alignment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 wrapText="1"/>
      <protection locked="0"/>
    </xf>
    <xf numFmtId="0" fontId="0" fillId="35" borderId="34" xfId="0" applyFill="1" applyBorder="1" applyAlignment="1">
      <alignment/>
    </xf>
    <xf numFmtId="2" fontId="0" fillId="0" borderId="22" xfId="0" applyNumberFormat="1" applyBorder="1" applyAlignment="1" applyProtection="1">
      <alignment/>
      <protection locked="0"/>
    </xf>
    <xf numFmtId="2" fontId="0" fillId="0" borderId="35" xfId="0" applyNumberFormat="1" applyBorder="1" applyAlignment="1" applyProtection="1">
      <alignment/>
      <protection locked="0"/>
    </xf>
    <xf numFmtId="0" fontId="0" fillId="33" borderId="24" xfId="0" applyFill="1" applyBorder="1" applyAlignment="1">
      <alignment/>
    </xf>
    <xf numFmtId="0" fontId="0" fillId="0" borderId="36" xfId="0" applyBorder="1" applyAlignment="1" applyProtection="1">
      <alignment wrapText="1"/>
      <protection locked="0"/>
    </xf>
    <xf numFmtId="0" fontId="0" fillId="33" borderId="37" xfId="0" applyFill="1" applyBorder="1" applyAlignment="1">
      <alignment/>
    </xf>
    <xf numFmtId="2" fontId="0" fillId="34" borderId="37" xfId="0" applyNumberFormat="1" applyFill="1" applyBorder="1" applyAlignment="1">
      <alignment/>
    </xf>
    <xf numFmtId="164" fontId="0" fillId="34" borderId="37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0" fontId="0" fillId="0" borderId="38" xfId="0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39" xfId="0" applyFont="1" applyFill="1" applyBorder="1" applyAlignment="1" quotePrefix="1">
      <alignment horizontal="center" vertical="center"/>
    </xf>
    <xf numFmtId="0" fontId="3" fillId="0" borderId="40" xfId="0" applyFont="1" applyFill="1" applyBorder="1" applyAlignment="1" quotePrefix="1">
      <alignment horizontal="center" vertical="center"/>
    </xf>
    <xf numFmtId="0" fontId="3" fillId="0" borderId="41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3" fontId="6" fillId="36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43" fontId="0" fillId="0" borderId="0" xfId="61" applyFont="1" applyAlignment="1">
      <alignment/>
    </xf>
    <xf numFmtId="41" fontId="0" fillId="0" borderId="0" xfId="62" applyFont="1" applyAlignment="1">
      <alignment horizontal="right"/>
    </xf>
    <xf numFmtId="41" fontId="0" fillId="0" borderId="40" xfId="62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0" xfId="0" applyBorder="1" applyAlignment="1">
      <alignment/>
    </xf>
    <xf numFmtId="3" fontId="0" fillId="0" borderId="40" xfId="0" applyNumberFormat="1" applyBorder="1" applyAlignment="1">
      <alignment/>
    </xf>
    <xf numFmtId="0" fontId="10" fillId="0" borderId="40" xfId="0" applyFont="1" applyBorder="1" applyAlignment="1">
      <alignment/>
    </xf>
    <xf numFmtId="0" fontId="5" fillId="0" borderId="43" xfId="0" applyFont="1" applyBorder="1" applyAlignment="1">
      <alignment/>
    </xf>
    <xf numFmtId="3" fontId="6" fillId="0" borderId="0" xfId="0" applyNumberFormat="1" applyFont="1" applyBorder="1" applyAlignment="1" quotePrefix="1">
      <alignment wrapText="1"/>
    </xf>
    <xf numFmtId="43" fontId="0" fillId="0" borderId="0" xfId="61" applyFont="1" applyAlignment="1">
      <alignment/>
    </xf>
    <xf numFmtId="43" fontId="3" fillId="0" borderId="0" xfId="61" applyFont="1" applyBorder="1" applyAlignment="1">
      <alignment/>
    </xf>
    <xf numFmtId="43" fontId="0" fillId="0" borderId="0" xfId="61" applyFont="1" applyBorder="1" applyAlignment="1">
      <alignment/>
    </xf>
    <xf numFmtId="43" fontId="3" fillId="0" borderId="0" xfId="61" applyFont="1" applyAlignment="1">
      <alignment/>
    </xf>
    <xf numFmtId="43" fontId="0" fillId="0" borderId="0" xfId="61" applyFont="1" applyAlignment="1" applyProtection="1">
      <alignment wrapText="1"/>
      <protection locked="0"/>
    </xf>
    <xf numFmtId="43" fontId="0" fillId="0" borderId="0" xfId="61" applyFont="1" applyBorder="1" applyAlignment="1">
      <alignment/>
    </xf>
    <xf numFmtId="166" fontId="0" fillId="0" borderId="0" xfId="61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9" fillId="37" borderId="44" xfId="0" applyFont="1" applyFill="1" applyBorder="1" applyAlignment="1">
      <alignment horizontal="center" vertical="center" wrapText="1"/>
    </xf>
    <xf numFmtId="0" fontId="9" fillId="37" borderId="45" xfId="0" applyFont="1" applyFill="1" applyBorder="1" applyAlignment="1">
      <alignment horizontal="center" vertical="center" wrapText="1"/>
    </xf>
    <xf numFmtId="0" fontId="13" fillId="37" borderId="46" xfId="0" applyFont="1" applyFill="1" applyBorder="1" applyAlignment="1">
      <alignment horizontal="center" vertical="center" wrapText="1"/>
    </xf>
    <xf numFmtId="0" fontId="9" fillId="36" borderId="47" xfId="0" applyFont="1" applyFill="1" applyBorder="1" applyAlignment="1">
      <alignment/>
    </xf>
    <xf numFmtId="41" fontId="7" fillId="38" borderId="46" xfId="62" applyFont="1" applyFill="1" applyBorder="1" applyAlignment="1">
      <alignment horizontal="center" vertical="center" wrapText="1"/>
    </xf>
    <xf numFmtId="0" fontId="12" fillId="0" borderId="48" xfId="0" applyFont="1" applyBorder="1" applyAlignment="1">
      <alignment/>
    </xf>
    <xf numFmtId="0" fontId="9" fillId="0" borderId="49" xfId="0" applyFont="1" applyBorder="1" applyAlignment="1">
      <alignment horizontal="center" vertical="center" wrapText="1"/>
    </xf>
    <xf numFmtId="41" fontId="7" fillId="0" borderId="49" xfId="62" applyFont="1" applyBorder="1" applyAlignment="1">
      <alignment/>
    </xf>
    <xf numFmtId="172" fontId="7" fillId="0" borderId="49" xfId="0" applyNumberFormat="1" applyFont="1" applyBorder="1" applyAlignment="1">
      <alignment/>
    </xf>
    <xf numFmtId="0" fontId="9" fillId="0" borderId="48" xfId="0" applyFont="1" applyBorder="1" applyAlignment="1">
      <alignment horizontal="center" vertical="center" wrapText="1"/>
    </xf>
    <xf numFmtId="41" fontId="7" fillId="0" borderId="48" xfId="62" applyFont="1" applyBorder="1" applyAlignment="1">
      <alignment/>
    </xf>
    <xf numFmtId="172" fontId="7" fillId="0" borderId="48" xfId="0" applyNumberFormat="1" applyFont="1" applyBorder="1" applyAlignment="1">
      <alignment/>
    </xf>
    <xf numFmtId="0" fontId="12" fillId="0" borderId="50" xfId="0" applyFont="1" applyBorder="1" applyAlignment="1">
      <alignment horizontal="center" vertical="center" wrapText="1"/>
    </xf>
    <xf numFmtId="41" fontId="6" fillId="0" borderId="50" xfId="62" applyFont="1" applyBorder="1" applyAlignment="1">
      <alignment/>
    </xf>
    <xf numFmtId="172" fontId="6" fillId="0" borderId="50" xfId="0" applyNumberFormat="1" applyFont="1" applyBorder="1" applyAlignment="1">
      <alignment/>
    </xf>
    <xf numFmtId="0" fontId="12" fillId="0" borderId="51" xfId="0" applyFont="1" applyBorder="1" applyAlignment="1">
      <alignment/>
    </xf>
    <xf numFmtId="0" fontId="9" fillId="39" borderId="44" xfId="0" applyFont="1" applyFill="1" applyBorder="1" applyAlignment="1">
      <alignment horizontal="center" vertical="center" wrapText="1"/>
    </xf>
    <xf numFmtId="41" fontId="7" fillId="39" borderId="46" xfId="62" applyFont="1" applyFill="1" applyBorder="1" applyAlignment="1">
      <alignment/>
    </xf>
    <xf numFmtId="0" fontId="12" fillId="0" borderId="49" xfId="0" applyFont="1" applyBorder="1" applyAlignment="1">
      <alignment horizontal="center" vertical="center" wrapText="1"/>
    </xf>
    <xf numFmtId="41" fontId="6" fillId="0" borderId="49" xfId="62" applyFont="1" applyBorder="1" applyAlignment="1">
      <alignment/>
    </xf>
    <xf numFmtId="172" fontId="0" fillId="0" borderId="0" xfId="0" applyNumberFormat="1" applyAlignment="1">
      <alignment/>
    </xf>
    <xf numFmtId="0" fontId="12" fillId="0" borderId="48" xfId="0" applyFont="1" applyBorder="1" applyAlignment="1">
      <alignment horizontal="center" vertical="center" wrapText="1"/>
    </xf>
    <xf numFmtId="41" fontId="6" fillId="0" borderId="48" xfId="62" applyFont="1" applyBorder="1" applyAlignment="1">
      <alignment/>
    </xf>
    <xf numFmtId="0" fontId="12" fillId="0" borderId="52" xfId="0" applyFont="1" applyBorder="1" applyAlignment="1">
      <alignment/>
    </xf>
    <xf numFmtId="0" fontId="11" fillId="40" borderId="53" xfId="0" applyFont="1" applyFill="1" applyBorder="1" applyAlignment="1">
      <alignment horizontal="left"/>
    </xf>
    <xf numFmtId="41" fontId="7" fillId="40" borderId="53" xfId="62" applyFont="1" applyFill="1" applyBorder="1" applyAlignment="1">
      <alignment/>
    </xf>
    <xf numFmtId="0" fontId="14" fillId="0" borderId="0" xfId="0" applyFont="1" applyAlignment="1">
      <alignment/>
    </xf>
    <xf numFmtId="0" fontId="3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9" fillId="0" borderId="48" xfId="0" applyFont="1" applyBorder="1" applyAlignment="1">
      <alignment/>
    </xf>
    <xf numFmtId="0" fontId="9" fillId="0" borderId="50" xfId="0" applyFont="1" applyBorder="1" applyAlignment="1">
      <alignment horizontal="center" vertical="center" wrapText="1"/>
    </xf>
    <xf numFmtId="172" fontId="7" fillId="39" borderId="5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center"/>
    </xf>
    <xf numFmtId="3" fontId="7" fillId="36" borderId="0" xfId="0" applyNumberFormat="1" applyFont="1" applyFill="1" applyBorder="1" applyAlignment="1">
      <alignment horizontal="center" wrapText="1"/>
    </xf>
    <xf numFmtId="0" fontId="0" fillId="0" borderId="48" xfId="0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22" fillId="0" borderId="49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22" fillId="0" borderId="50" xfId="0" applyFont="1" applyBorder="1" applyAlignment="1">
      <alignment/>
    </xf>
    <xf numFmtId="0" fontId="3" fillId="0" borderId="48" xfId="0" applyFont="1" applyBorder="1" applyAlignment="1">
      <alignment/>
    </xf>
    <xf numFmtId="0" fontId="0" fillId="0" borderId="48" xfId="0" applyFont="1" applyBorder="1" applyAlignment="1">
      <alignment horizontal="center" vertical="center" wrapText="1"/>
    </xf>
    <xf numFmtId="0" fontId="1" fillId="0" borderId="48" xfId="0" applyFont="1" applyBorder="1" applyAlignment="1">
      <alignment/>
    </xf>
    <xf numFmtId="0" fontId="15" fillId="0" borderId="48" xfId="0" applyFont="1" applyBorder="1" applyAlignment="1">
      <alignment horizontal="center"/>
    </xf>
    <xf numFmtId="41" fontId="3" fillId="0" borderId="48" xfId="62" applyFont="1" applyBorder="1" applyAlignment="1">
      <alignment/>
    </xf>
    <xf numFmtId="41" fontId="0" fillId="0" borderId="48" xfId="62" applyFont="1" applyBorder="1" applyAlignment="1">
      <alignment/>
    </xf>
    <xf numFmtId="41" fontId="0" fillId="0" borderId="48" xfId="0" applyNumberForma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7" fillId="0" borderId="50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3" fillId="0" borderId="0" xfId="0" applyFont="1" applyAlignment="1">
      <alignment/>
    </xf>
    <xf numFmtId="0" fontId="22" fillId="0" borderId="48" xfId="0" applyFont="1" applyBorder="1" applyAlignment="1">
      <alignment horizontal="center" vertical="center"/>
    </xf>
    <xf numFmtId="41" fontId="3" fillId="0" borderId="51" xfId="62" applyFont="1" applyBorder="1" applyAlignment="1">
      <alignment/>
    </xf>
    <xf numFmtId="41" fontId="0" fillId="0" borderId="50" xfId="0" applyNumberFormat="1" applyBorder="1" applyAlignment="1">
      <alignment/>
    </xf>
    <xf numFmtId="0" fontId="23" fillId="0" borderId="48" xfId="0" applyFont="1" applyBorder="1" applyAlignment="1">
      <alignment horizont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8" xfId="0" applyFont="1" applyBorder="1" applyAlignment="1">
      <alignment horizontal="left" vertical="center" wrapText="1"/>
    </xf>
    <xf numFmtId="41" fontId="23" fillId="0" borderId="48" xfId="62" applyFont="1" applyBorder="1" applyAlignment="1">
      <alignment/>
    </xf>
    <xf numFmtId="41" fontId="23" fillId="0" borderId="51" xfId="62" applyFont="1" applyBorder="1" applyAlignment="1">
      <alignment/>
    </xf>
    <xf numFmtId="41" fontId="22" fillId="0" borderId="60" xfId="0" applyNumberFormat="1" applyFont="1" applyBorder="1" applyAlignment="1">
      <alignment/>
    </xf>
    <xf numFmtId="0" fontId="22" fillId="0" borderId="48" xfId="0" applyFont="1" applyBorder="1" applyAlignment="1">
      <alignment horizontal="left" vertical="center" wrapText="1"/>
    </xf>
    <xf numFmtId="41" fontId="22" fillId="0" borderId="48" xfId="62" applyFont="1" applyBorder="1" applyAlignment="1">
      <alignment/>
    </xf>
    <xf numFmtId="41" fontId="22" fillId="0" borderId="51" xfId="62" applyFont="1" applyBorder="1" applyAlignment="1">
      <alignment/>
    </xf>
    <xf numFmtId="41" fontId="22" fillId="0" borderId="49" xfId="0" applyNumberFormat="1" applyFont="1" applyBorder="1" applyAlignment="1">
      <alignment/>
    </xf>
    <xf numFmtId="41" fontId="22" fillId="0" borderId="48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41" fontId="0" fillId="0" borderId="0" xfId="62" applyFont="1" applyAlignment="1">
      <alignment/>
    </xf>
    <xf numFmtId="0" fontId="17" fillId="0" borderId="0" xfId="0" applyFont="1" applyAlignment="1">
      <alignment horizontal="center"/>
    </xf>
    <xf numFmtId="41" fontId="31" fillId="0" borderId="61" xfId="62" applyFont="1" applyBorder="1" applyAlignment="1">
      <alignment horizontal="center" vertical="center" wrapText="1"/>
    </xf>
    <xf numFmtId="41" fontId="31" fillId="0" borderId="62" xfId="62" applyFont="1" applyBorder="1" applyAlignment="1">
      <alignment horizontal="center" vertical="center" wrapText="1"/>
    </xf>
    <xf numFmtId="41" fontId="31" fillId="0" borderId="63" xfId="62" applyFont="1" applyBorder="1" applyAlignment="1">
      <alignment horizontal="center" vertical="center" wrapText="1"/>
    </xf>
    <xf numFmtId="41" fontId="31" fillId="0" borderId="50" xfId="62" applyFont="1" applyBorder="1" applyAlignment="1">
      <alignment horizontal="center" vertical="center" wrapText="1"/>
    </xf>
    <xf numFmtId="41" fontId="31" fillId="0" borderId="64" xfId="62" applyFont="1" applyBorder="1" applyAlignment="1">
      <alignment horizontal="center" vertical="center" wrapText="1"/>
    </xf>
    <xf numFmtId="41" fontId="32" fillId="0" borderId="49" xfId="62" applyFont="1" applyBorder="1" applyAlignment="1">
      <alignment horizontal="center" vertical="center" wrapText="1"/>
    </xf>
    <xf numFmtId="41" fontId="32" fillId="0" borderId="65" xfId="62" applyFont="1" applyBorder="1" applyAlignment="1">
      <alignment horizontal="center" vertical="center" wrapText="1"/>
    </xf>
    <xf numFmtId="41" fontId="32" fillId="0" borderId="60" xfId="62" applyFont="1" applyBorder="1" applyAlignment="1">
      <alignment horizontal="center" vertical="center" wrapText="1"/>
    </xf>
    <xf numFmtId="41" fontId="32" fillId="0" borderId="66" xfId="62" applyFont="1" applyBorder="1" applyAlignment="1">
      <alignment horizontal="center" vertical="center" wrapText="1"/>
    </xf>
    <xf numFmtId="41" fontId="19" fillId="0" borderId="67" xfId="62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1" fontId="19" fillId="0" borderId="67" xfId="62" applyFont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36" borderId="40" xfId="0" applyFont="1" applyFill="1" applyBorder="1" applyAlignment="1">
      <alignment horizontal="center"/>
    </xf>
    <xf numFmtId="0" fontId="21" fillId="34" borderId="48" xfId="0" applyFont="1" applyFill="1" applyBorder="1" applyAlignment="1">
      <alignment horizontal="center" vertical="center" wrapText="1"/>
    </xf>
    <xf numFmtId="0" fontId="21" fillId="34" borderId="48" xfId="0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17" fillId="34" borderId="68" xfId="0" applyFont="1" applyFill="1" applyBorder="1" applyAlignment="1">
      <alignment horizontal="center"/>
    </xf>
    <xf numFmtId="4" fontId="17" fillId="0" borderId="0" xfId="0" applyNumberFormat="1" applyFont="1" applyAlignment="1">
      <alignment/>
    </xf>
    <xf numFmtId="0" fontId="21" fillId="34" borderId="48" xfId="0" applyFont="1" applyFill="1" applyBorder="1" applyAlignment="1">
      <alignment horizontal="center"/>
    </xf>
    <xf numFmtId="0" fontId="18" fillId="34" borderId="51" xfId="0" applyFont="1" applyFill="1" applyBorder="1" applyAlignment="1">
      <alignment horizontal="center" vertical="center"/>
    </xf>
    <xf numFmtId="0" fontId="18" fillId="34" borderId="68" xfId="0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4" fontId="18" fillId="0" borderId="48" xfId="0" applyNumberFormat="1" applyFont="1" applyBorder="1" applyAlignment="1">
      <alignment horizontal="center" vertical="center"/>
    </xf>
    <xf numFmtId="4" fontId="18" fillId="36" borderId="48" xfId="0" applyNumberFormat="1" applyFont="1" applyFill="1" applyBorder="1" applyAlignment="1">
      <alignment horizontal="center" vertical="center"/>
    </xf>
    <xf numFmtId="0" fontId="9" fillId="37" borderId="69" xfId="0" applyFont="1" applyFill="1" applyBorder="1" applyAlignment="1">
      <alignment horizontal="center" vertical="center" wrapText="1"/>
    </xf>
    <xf numFmtId="172" fontId="7" fillId="37" borderId="46" xfId="0" applyNumberFormat="1" applyFont="1" applyFill="1" applyBorder="1" applyAlignment="1">
      <alignment horizontal="center" vertical="center" wrapText="1"/>
    </xf>
    <xf numFmtId="0" fontId="28" fillId="38" borderId="69" xfId="0" applyFont="1" applyFill="1" applyBorder="1" applyAlignment="1">
      <alignment/>
    </xf>
    <xf numFmtId="0" fontId="7" fillId="0" borderId="49" xfId="0" applyFont="1" applyBorder="1" applyAlignment="1">
      <alignment horizontal="center" vertical="center" wrapText="1"/>
    </xf>
    <xf numFmtId="172" fontId="7" fillId="0" borderId="49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172" fontId="7" fillId="0" borderId="48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172" fontId="6" fillId="0" borderId="50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172" fontId="7" fillId="0" borderId="50" xfId="0" applyNumberFormat="1" applyFont="1" applyBorder="1" applyAlignment="1">
      <alignment horizontal="center" vertical="center"/>
    </xf>
    <xf numFmtId="0" fontId="7" fillId="38" borderId="53" xfId="0" applyFont="1" applyFill="1" applyBorder="1" applyAlignment="1">
      <alignment horizontal="center" vertical="center" wrapText="1"/>
    </xf>
    <xf numFmtId="172" fontId="7" fillId="38" borderId="46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172" fontId="6" fillId="0" borderId="49" xfId="0" applyNumberFormat="1" applyFont="1" applyBorder="1" applyAlignment="1">
      <alignment horizontal="center" vertical="center"/>
    </xf>
    <xf numFmtId="172" fontId="6" fillId="0" borderId="50" xfId="0" applyNumberFormat="1" applyFont="1" applyBorder="1" applyAlignment="1">
      <alignment horizontal="center" vertical="center"/>
    </xf>
    <xf numFmtId="0" fontId="7" fillId="39" borderId="70" xfId="0" applyFont="1" applyFill="1" applyBorder="1" applyAlignment="1">
      <alignment horizontal="center" vertical="center" wrapText="1"/>
    </xf>
    <xf numFmtId="172" fontId="7" fillId="39" borderId="71" xfId="0" applyNumberFormat="1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172" fontId="6" fillId="0" borderId="63" xfId="0" applyNumberFormat="1" applyFont="1" applyBorder="1" applyAlignment="1">
      <alignment horizontal="center" vertical="center"/>
    </xf>
    <xf numFmtId="172" fontId="6" fillId="0" borderId="65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172" fontId="7" fillId="0" borderId="46" xfId="0" applyNumberFormat="1" applyFont="1" applyBorder="1" applyAlignment="1">
      <alignment horizontal="center" vertical="center"/>
    </xf>
    <xf numFmtId="0" fontId="7" fillId="40" borderId="53" xfId="0" applyFont="1" applyFill="1" applyBorder="1" applyAlignment="1">
      <alignment horizontal="center"/>
    </xf>
    <xf numFmtId="41" fontId="7" fillId="40" borderId="53" xfId="6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8" borderId="44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7" fillId="37" borderId="45" xfId="0" applyFont="1" applyFill="1" applyBorder="1" applyAlignment="1">
      <alignment horizontal="center" vertical="center" wrapText="1"/>
    </xf>
    <xf numFmtId="0" fontId="7" fillId="37" borderId="46" xfId="0" applyFont="1" applyFill="1" applyBorder="1" applyAlignment="1">
      <alignment horizontal="center" vertical="center" wrapText="1"/>
    </xf>
    <xf numFmtId="3" fontId="3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36" fillId="0" borderId="0" xfId="0" applyNumberFormat="1" applyFont="1" applyBorder="1" applyAlignment="1">
      <alignment horizontal="left" vertical="justify" wrapText="1"/>
    </xf>
    <xf numFmtId="0" fontId="36" fillId="0" borderId="72" xfId="0" applyNumberFormat="1" applyFont="1" applyFill="1" applyBorder="1" applyAlignment="1">
      <alignment horizontal="left" vertical="justify" wrapText="1"/>
    </xf>
    <xf numFmtId="0" fontId="36" fillId="0" borderId="73" xfId="0" applyNumberFormat="1" applyFont="1" applyFill="1" applyBorder="1" applyAlignment="1">
      <alignment horizontal="left" vertical="justify" wrapText="1"/>
    </xf>
    <xf numFmtId="0" fontId="24" fillId="0" borderId="74" xfId="0" applyNumberFormat="1" applyFont="1" applyBorder="1" applyAlignment="1">
      <alignment horizontal="left" vertical="justify" wrapText="1"/>
    </xf>
    <xf numFmtId="0" fontId="24" fillId="0" borderId="75" xfId="0" applyNumberFormat="1" applyFont="1" applyBorder="1" applyAlignment="1">
      <alignment horizontal="left" vertical="justify" wrapText="1"/>
    </xf>
    <xf numFmtId="0" fontId="24" fillId="0" borderId="75" xfId="0" applyNumberFormat="1" applyFont="1" applyBorder="1" applyAlignment="1" quotePrefix="1">
      <alignment horizontal="left" vertical="justify" wrapText="1"/>
    </xf>
    <xf numFmtId="0" fontId="24" fillId="0" borderId="76" xfId="0" applyNumberFormat="1" applyFont="1" applyBorder="1" applyAlignment="1" quotePrefix="1">
      <alignment horizontal="left" vertical="justify" wrapText="1"/>
    </xf>
    <xf numFmtId="0" fontId="24" fillId="0" borderId="77" xfId="0" applyNumberFormat="1" applyFont="1" applyBorder="1" applyAlignment="1">
      <alignment horizontal="left" vertical="justify" wrapText="1"/>
    </xf>
    <xf numFmtId="0" fontId="24" fillId="0" borderId="0" xfId="0" applyNumberFormat="1" applyFont="1" applyBorder="1" applyAlignment="1">
      <alignment horizontal="left" vertical="justify" wrapText="1"/>
    </xf>
    <xf numFmtId="0" fontId="24" fillId="0" borderId="49" xfId="0" applyNumberFormat="1" applyFont="1" applyBorder="1" applyAlignment="1">
      <alignment horizontal="left" vertical="justify" wrapText="1"/>
    </xf>
    <xf numFmtId="0" fontId="24" fillId="0" borderId="48" xfId="0" applyNumberFormat="1" applyFont="1" applyBorder="1" applyAlignment="1">
      <alignment horizontal="left" vertical="justify" wrapText="1"/>
    </xf>
    <xf numFmtId="0" fontId="24" fillId="0" borderId="0" xfId="0" applyNumberFormat="1" applyFont="1" applyAlignment="1">
      <alignment horizontal="left" vertical="justify" wrapText="1"/>
    </xf>
    <xf numFmtId="0" fontId="36" fillId="41" borderId="48" xfId="0" applyNumberFormat="1" applyFont="1" applyFill="1" applyBorder="1" applyAlignment="1" quotePrefix="1">
      <alignment horizontal="left" vertical="justify" wrapText="1"/>
    </xf>
    <xf numFmtId="3" fontId="6" fillId="41" borderId="0" xfId="0" applyNumberFormat="1" applyFont="1" applyFill="1" applyAlignment="1">
      <alignment/>
    </xf>
    <xf numFmtId="0" fontId="30" fillId="42" borderId="48" xfId="0" applyNumberFormat="1" applyFont="1" applyFill="1" applyBorder="1" applyAlignment="1">
      <alignment horizontal="left" vertical="justify" wrapText="1"/>
    </xf>
    <xf numFmtId="3" fontId="6" fillId="42" borderId="0" xfId="0" applyNumberFormat="1" applyFont="1" applyFill="1" applyAlignment="1">
      <alignment/>
    </xf>
    <xf numFmtId="0" fontId="36" fillId="42" borderId="53" xfId="0" applyNumberFormat="1" applyFont="1" applyFill="1" applyBorder="1" applyAlignment="1">
      <alignment horizontal="left" vertical="justify" wrapText="1"/>
    </xf>
    <xf numFmtId="0" fontId="36" fillId="43" borderId="72" xfId="0" applyNumberFormat="1" applyFont="1" applyFill="1" applyBorder="1" applyAlignment="1">
      <alignment horizontal="left" vertical="justify" wrapText="1"/>
    </xf>
    <xf numFmtId="3" fontId="6" fillId="43" borderId="0" xfId="0" applyNumberFormat="1" applyFont="1" applyFill="1" applyAlignment="1">
      <alignment/>
    </xf>
    <xf numFmtId="0" fontId="36" fillId="42" borderId="48" xfId="0" applyNumberFormat="1" applyFont="1" applyFill="1" applyBorder="1" applyAlignment="1">
      <alignment horizontal="left" vertical="justify" wrapText="1"/>
    </xf>
    <xf numFmtId="0" fontId="36" fillId="42" borderId="75" xfId="0" applyNumberFormat="1" applyFont="1" applyFill="1" applyBorder="1" applyAlignment="1">
      <alignment horizontal="left" vertical="justify" wrapText="1"/>
    </xf>
    <xf numFmtId="0" fontId="36" fillId="41" borderId="78" xfId="0" applyNumberFormat="1" applyFont="1" applyFill="1" applyBorder="1" applyAlignment="1">
      <alignment horizontal="left" vertical="justify" wrapText="1"/>
    </xf>
    <xf numFmtId="0" fontId="30" fillId="37" borderId="45" xfId="0" applyFont="1" applyFill="1" applyBorder="1" applyAlignment="1">
      <alignment horizontal="center" vertical="center" wrapText="1"/>
    </xf>
    <xf numFmtId="43" fontId="15" fillId="44" borderId="44" xfId="61" applyFont="1" applyFill="1" applyBorder="1" applyAlignment="1">
      <alignment horizontal="center" vertical="center" wrapText="1"/>
    </xf>
    <xf numFmtId="0" fontId="30" fillId="37" borderId="78" xfId="0" applyFont="1" applyFill="1" applyBorder="1" applyAlignment="1">
      <alignment horizontal="center" vertical="center" wrapText="1"/>
    </xf>
    <xf numFmtId="0" fontId="9" fillId="36" borderId="47" xfId="0" applyFont="1" applyFill="1" applyBorder="1" applyAlignment="1">
      <alignment horizontal="center" vertical="center" wrapText="1"/>
    </xf>
    <xf numFmtId="43" fontId="30" fillId="38" borderId="45" xfId="61" applyFont="1" applyFill="1" applyBorder="1" applyAlignment="1">
      <alignment horizontal="center" vertical="center" wrapText="1"/>
    </xf>
    <xf numFmtId="43" fontId="30" fillId="38" borderId="78" xfId="61" applyFont="1" applyFill="1" applyBorder="1" applyAlignment="1">
      <alignment horizontal="center" vertical="center" wrapText="1"/>
    </xf>
    <xf numFmtId="43" fontId="30" fillId="0" borderId="79" xfId="61" applyFont="1" applyBorder="1" applyAlignment="1">
      <alignment horizontal="center" vertical="center" wrapText="1"/>
    </xf>
    <xf numFmtId="43" fontId="30" fillId="0" borderId="80" xfId="61" applyFont="1" applyBorder="1" applyAlignment="1">
      <alignment horizontal="center" vertical="center" wrapText="1"/>
    </xf>
    <xf numFmtId="43" fontId="30" fillId="0" borderId="74" xfId="61" applyFont="1" applyBorder="1" applyAlignment="1">
      <alignment horizontal="center" vertical="center" wrapText="1"/>
    </xf>
    <xf numFmtId="43" fontId="30" fillId="0" borderId="51" xfId="61" applyFont="1" applyBorder="1" applyAlignment="1">
      <alignment horizontal="center" vertical="center" wrapText="1"/>
    </xf>
    <xf numFmtId="43" fontId="30" fillId="0" borderId="81" xfId="61" applyFont="1" applyBorder="1" applyAlignment="1">
      <alignment horizontal="center" vertical="center" wrapText="1"/>
    </xf>
    <xf numFmtId="43" fontId="30" fillId="0" borderId="75" xfId="61" applyFont="1" applyBorder="1" applyAlignment="1">
      <alignment horizontal="center" vertical="center" wrapText="1"/>
    </xf>
    <xf numFmtId="43" fontId="37" fillId="0" borderId="54" xfId="61" applyFont="1" applyBorder="1" applyAlignment="1">
      <alignment horizontal="center" vertical="center" wrapText="1"/>
    </xf>
    <xf numFmtId="43" fontId="37" fillId="0" borderId="82" xfId="61" applyFont="1" applyBorder="1" applyAlignment="1">
      <alignment horizontal="center" vertical="center" wrapText="1"/>
    </xf>
    <xf numFmtId="43" fontId="37" fillId="0" borderId="76" xfId="61" applyFont="1" applyBorder="1" applyAlignment="1">
      <alignment horizontal="center" vertical="center" wrapText="1"/>
    </xf>
    <xf numFmtId="43" fontId="15" fillId="0" borderId="81" xfId="61" applyFont="1" applyBorder="1" applyAlignment="1">
      <alignment horizontal="center" vertical="center" wrapText="1"/>
    </xf>
    <xf numFmtId="43" fontId="30" fillId="0" borderId="54" xfId="61" applyFont="1" applyBorder="1" applyAlignment="1">
      <alignment horizontal="center" vertical="center" wrapText="1"/>
    </xf>
    <xf numFmtId="43" fontId="30" fillId="0" borderId="76" xfId="61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43" fontId="30" fillId="39" borderId="44" xfId="61" applyFont="1" applyFill="1" applyBorder="1" applyAlignment="1">
      <alignment horizontal="center" vertical="center" wrapText="1"/>
    </xf>
    <xf numFmtId="43" fontId="30" fillId="39" borderId="78" xfId="61" applyFont="1" applyFill="1" applyBorder="1" applyAlignment="1">
      <alignment horizontal="center" vertical="center" wrapText="1"/>
    </xf>
    <xf numFmtId="43" fontId="37" fillId="0" borderId="79" xfId="61" applyFont="1" applyBorder="1" applyAlignment="1">
      <alignment horizontal="center" vertical="center" wrapText="1"/>
    </xf>
    <xf numFmtId="43" fontId="37" fillId="0" borderId="83" xfId="61" applyFont="1" applyBorder="1" applyAlignment="1">
      <alignment horizontal="center" vertical="center" wrapText="1"/>
    </xf>
    <xf numFmtId="43" fontId="37" fillId="0" borderId="74" xfId="61" applyFont="1" applyBorder="1" applyAlignment="1">
      <alignment horizontal="center" vertical="center" wrapText="1"/>
    </xf>
    <xf numFmtId="43" fontId="37" fillId="0" borderId="51" xfId="61" applyFont="1" applyBorder="1" applyAlignment="1">
      <alignment horizontal="center" vertical="center" wrapText="1"/>
    </xf>
    <xf numFmtId="43" fontId="37" fillId="0" borderId="81" xfId="61" applyFont="1" applyBorder="1" applyAlignment="1">
      <alignment horizontal="center" vertical="center" wrapText="1"/>
    </xf>
    <xf numFmtId="43" fontId="37" fillId="0" borderId="75" xfId="61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43" fontId="30" fillId="40" borderId="45" xfId="61" applyFont="1" applyFill="1" applyBorder="1" applyAlignment="1">
      <alignment horizontal="center" vertical="center" wrapText="1"/>
    </xf>
    <xf numFmtId="43" fontId="30" fillId="40" borderId="44" xfId="61" applyFont="1" applyFill="1" applyBorder="1" applyAlignment="1">
      <alignment horizontal="center" vertical="center" wrapText="1"/>
    </xf>
    <xf numFmtId="43" fontId="30" fillId="40" borderId="78" xfId="61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0" xfId="0" applyFont="1" applyFill="1" applyBorder="1" applyAlignment="1">
      <alignment/>
    </xf>
    <xf numFmtId="43" fontId="15" fillId="0" borderId="0" xfId="61" applyFont="1" applyAlignment="1">
      <alignment/>
    </xf>
    <xf numFmtId="43" fontId="15" fillId="0" borderId="40" xfId="61" applyFont="1" applyBorder="1" applyAlignment="1">
      <alignment/>
    </xf>
    <xf numFmtId="43" fontId="15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0" fontId="7" fillId="37" borderId="45" xfId="0" applyFont="1" applyFill="1" applyBorder="1" applyAlignment="1">
      <alignment horizontal="left" vertical="center" wrapText="1"/>
    </xf>
    <xf numFmtId="0" fontId="7" fillId="38" borderId="44" xfId="0" applyFont="1" applyFill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39" borderId="44" xfId="0" applyFont="1" applyFill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9" fillId="40" borderId="53" xfId="0" applyFont="1" applyFill="1" applyBorder="1" applyAlignment="1">
      <alignment horizontal="left" vertical="center" wrapText="1"/>
    </xf>
    <xf numFmtId="41" fontId="32" fillId="0" borderId="0" xfId="0" applyNumberFormat="1" applyFont="1" applyBorder="1" applyAlignment="1">
      <alignment vertical="center"/>
    </xf>
    <xf numFmtId="41" fontId="32" fillId="0" borderId="0" xfId="62" applyFont="1" applyBorder="1" applyAlignment="1">
      <alignment/>
    </xf>
    <xf numFmtId="0" fontId="0" fillId="0" borderId="0" xfId="0" applyFill="1" applyBorder="1" applyAlignment="1">
      <alignment/>
    </xf>
    <xf numFmtId="41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62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 wrapText="1"/>
    </xf>
    <xf numFmtId="172" fontId="7" fillId="38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0" fontId="7" fillId="40" borderId="0" xfId="0" applyFont="1" applyFill="1" applyBorder="1" applyAlignment="1">
      <alignment horizontal="center"/>
    </xf>
    <xf numFmtId="41" fontId="7" fillId="40" borderId="0" xfId="6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172" fontId="7" fillId="36" borderId="0" xfId="0" applyNumberFormat="1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/>
    </xf>
    <xf numFmtId="41" fontId="7" fillId="36" borderId="0" xfId="62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172" fontId="7" fillId="36" borderId="0" xfId="0" applyNumberFormat="1" applyFont="1" applyFill="1" applyBorder="1" applyAlignment="1">
      <alignment horizontal="center" vertical="center"/>
    </xf>
    <xf numFmtId="172" fontId="7" fillId="0" borderId="84" xfId="0" applyNumberFormat="1" applyFont="1" applyBorder="1" applyAlignment="1">
      <alignment/>
    </xf>
    <xf numFmtId="41" fontId="7" fillId="0" borderId="47" xfId="62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47" xfId="0" applyFont="1" applyBorder="1" applyAlignment="1">
      <alignment/>
    </xf>
    <xf numFmtId="41" fontId="7" fillId="40" borderId="53" xfId="62" applyFont="1" applyFill="1" applyBorder="1" applyAlignment="1">
      <alignment horizontal="right"/>
    </xf>
    <xf numFmtId="172" fontId="6" fillId="0" borderId="49" xfId="0" applyNumberFormat="1" applyFont="1" applyBorder="1" applyAlignment="1">
      <alignment horizontal="center"/>
    </xf>
    <xf numFmtId="172" fontId="6" fillId="0" borderId="48" xfId="0" applyNumberFormat="1" applyFont="1" applyBorder="1" applyAlignment="1">
      <alignment horizontal="center"/>
    </xf>
    <xf numFmtId="172" fontId="7" fillId="0" borderId="48" xfId="0" applyNumberFormat="1" applyFont="1" applyBorder="1" applyAlignment="1">
      <alignment horizontal="center"/>
    </xf>
    <xf numFmtId="0" fontId="36" fillId="39" borderId="78" xfId="0" applyNumberFormat="1" applyFont="1" applyFill="1" applyBorder="1" applyAlignment="1">
      <alignment horizontal="left" vertical="justify" wrapText="1"/>
    </xf>
    <xf numFmtId="43" fontId="9" fillId="39" borderId="45" xfId="61" applyFont="1" applyFill="1" applyBorder="1" applyAlignment="1">
      <alignment/>
    </xf>
    <xf numFmtId="3" fontId="6" fillId="39" borderId="0" xfId="0" applyNumberFormat="1" applyFont="1" applyFill="1" applyAlignment="1">
      <alignment/>
    </xf>
    <xf numFmtId="3" fontId="6" fillId="36" borderId="0" xfId="0" applyNumberFormat="1" applyFont="1" applyFill="1" applyAlignment="1">
      <alignment/>
    </xf>
    <xf numFmtId="3" fontId="6" fillId="36" borderId="0" xfId="0" applyNumberFormat="1" applyFont="1" applyFill="1" applyAlignment="1">
      <alignment vertical="center"/>
    </xf>
    <xf numFmtId="3" fontId="6" fillId="36" borderId="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 horizontal="center"/>
    </xf>
    <xf numFmtId="3" fontId="9" fillId="45" borderId="70" xfId="0" applyNumberFormat="1" applyFont="1" applyFill="1" applyBorder="1" applyAlignment="1">
      <alignment horizontal="center" wrapText="1"/>
    </xf>
    <xf numFmtId="0" fontId="9" fillId="0" borderId="85" xfId="0" applyNumberFormat="1" applyFont="1" applyFill="1" applyBorder="1" applyAlignment="1" quotePrefix="1">
      <alignment horizontal="center" vertical="center" wrapText="1"/>
    </xf>
    <xf numFmtId="0" fontId="9" fillId="39" borderId="44" xfId="0" applyNumberFormat="1" applyFont="1" applyFill="1" applyBorder="1" applyAlignment="1">
      <alignment horizontal="center"/>
    </xf>
    <xf numFmtId="0" fontId="12" fillId="0" borderId="83" xfId="0" applyNumberFormat="1" applyFont="1" applyBorder="1" applyAlignment="1">
      <alignment horizontal="center"/>
    </xf>
    <xf numFmtId="0" fontId="12" fillId="0" borderId="81" xfId="0" applyNumberFormat="1" applyFont="1" applyBorder="1" applyAlignment="1">
      <alignment horizontal="center"/>
    </xf>
    <xf numFmtId="0" fontId="9" fillId="43" borderId="70" xfId="0" applyNumberFormat="1" applyFont="1" applyFill="1" applyBorder="1" applyAlignment="1">
      <alignment horizontal="center"/>
    </xf>
    <xf numFmtId="0" fontId="9" fillId="42" borderId="86" xfId="0" applyNumberFormat="1" applyFont="1" applyFill="1" applyBorder="1" applyAlignment="1">
      <alignment horizontal="center"/>
    </xf>
    <xf numFmtId="0" fontId="9" fillId="42" borderId="81" xfId="0" applyNumberFormat="1" applyFont="1" applyFill="1" applyBorder="1" applyAlignment="1">
      <alignment horizontal="center"/>
    </xf>
    <xf numFmtId="0" fontId="12" fillId="42" borderId="81" xfId="0" applyNumberFormat="1" applyFont="1" applyFill="1" applyBorder="1" applyAlignment="1">
      <alignment horizontal="center"/>
    </xf>
    <xf numFmtId="0" fontId="12" fillId="0" borderId="82" xfId="0" applyNumberFormat="1" applyFont="1" applyBorder="1" applyAlignment="1">
      <alignment horizontal="center"/>
    </xf>
    <xf numFmtId="0" fontId="9" fillId="41" borderId="44" xfId="0" applyNumberFormat="1" applyFont="1" applyFill="1" applyBorder="1" applyAlignment="1">
      <alignment horizontal="center"/>
    </xf>
    <xf numFmtId="0" fontId="12" fillId="0" borderId="87" xfId="0" applyNumberFormat="1" applyFont="1" applyBorder="1" applyAlignment="1">
      <alignment horizontal="center"/>
    </xf>
    <xf numFmtId="0" fontId="12" fillId="0" borderId="47" xfId="0" applyNumberFormat="1" applyFont="1" applyBorder="1" applyAlignment="1">
      <alignment horizontal="center"/>
    </xf>
    <xf numFmtId="0" fontId="9" fillId="42" borderId="52" xfId="0" applyNumberFormat="1" applyFont="1" applyFill="1" applyBorder="1" applyAlignment="1">
      <alignment horizontal="center"/>
    </xf>
    <xf numFmtId="0" fontId="12" fillId="0" borderId="88" xfId="0" applyNumberFormat="1" applyFont="1" applyBorder="1" applyAlignment="1">
      <alignment horizontal="center"/>
    </xf>
    <xf numFmtId="0" fontId="12" fillId="0" borderId="86" xfId="0" applyNumberFormat="1" applyFont="1" applyBorder="1" applyAlignment="1">
      <alignment horizontal="center"/>
    </xf>
    <xf numFmtId="0" fontId="12" fillId="42" borderId="86" xfId="0" applyNumberFormat="1" applyFont="1" applyFill="1" applyBorder="1" applyAlignment="1">
      <alignment horizontal="center"/>
    </xf>
    <xf numFmtId="3" fontId="12" fillId="41" borderId="86" xfId="0" applyNumberFormat="1" applyFont="1" applyFill="1" applyBorder="1" applyAlignment="1">
      <alignment horizontal="left" indent="1"/>
    </xf>
    <xf numFmtId="3" fontId="12" fillId="41" borderId="87" xfId="0" applyNumberFormat="1" applyFont="1" applyFill="1" applyBorder="1" applyAlignment="1">
      <alignment horizontal="left" indent="1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/>
    </xf>
    <xf numFmtId="0" fontId="12" fillId="0" borderId="76" xfId="0" applyNumberFormat="1" applyFont="1" applyBorder="1" applyAlignment="1">
      <alignment horizontal="center"/>
    </xf>
    <xf numFmtId="0" fontId="12" fillId="34" borderId="44" xfId="0" applyNumberFormat="1" applyFont="1" applyFill="1" applyBorder="1" applyAlignment="1">
      <alignment horizontal="center"/>
    </xf>
    <xf numFmtId="0" fontId="36" fillId="34" borderId="78" xfId="0" applyNumberFormat="1" applyFont="1" applyFill="1" applyBorder="1" applyAlignment="1">
      <alignment horizontal="left" vertical="justify" wrapText="1"/>
    </xf>
    <xf numFmtId="0" fontId="36" fillId="0" borderId="73" xfId="0" applyNumberFormat="1" applyFont="1" applyFill="1" applyBorder="1" applyAlignment="1">
      <alignment horizontal="center" vertical="center" wrapText="1"/>
    </xf>
    <xf numFmtId="0" fontId="36" fillId="41" borderId="0" xfId="0" applyNumberFormat="1" applyFont="1" applyFill="1" applyBorder="1" applyAlignment="1">
      <alignment horizontal="left" vertical="justify" wrapText="1"/>
    </xf>
    <xf numFmtId="3" fontId="24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center" wrapText="1"/>
    </xf>
    <xf numFmtId="0" fontId="36" fillId="0" borderId="89" xfId="0" applyNumberFormat="1" applyFont="1" applyFill="1" applyBorder="1" applyAlignment="1">
      <alignment horizontal="center" vertical="center"/>
    </xf>
    <xf numFmtId="3" fontId="36" fillId="0" borderId="90" xfId="0" applyNumberFormat="1" applyFont="1" applyFill="1" applyBorder="1" applyAlignment="1" quotePrefix="1">
      <alignment horizontal="center" vertical="center" wrapText="1"/>
    </xf>
    <xf numFmtId="3" fontId="36" fillId="0" borderId="52" xfId="0" applyNumberFormat="1" applyFont="1" applyFill="1" applyBorder="1" applyAlignment="1">
      <alignment horizontal="center" vertical="center" wrapText="1"/>
    </xf>
    <xf numFmtId="3" fontId="36" fillId="0" borderId="46" xfId="0" applyNumberFormat="1" applyFont="1" applyFill="1" applyBorder="1" applyAlignment="1">
      <alignment horizontal="center" vertical="center" wrapText="1"/>
    </xf>
    <xf numFmtId="43" fontId="36" fillId="39" borderId="91" xfId="61" applyFont="1" applyFill="1" applyBorder="1" applyAlignment="1">
      <alignment horizontal="center"/>
    </xf>
    <xf numFmtId="43" fontId="36" fillId="39" borderId="53" xfId="61" applyFont="1" applyFill="1" applyBorder="1" applyAlignment="1">
      <alignment horizontal="center" wrapText="1"/>
    </xf>
    <xf numFmtId="43" fontId="36" fillId="39" borderId="45" xfId="61" applyFont="1" applyFill="1" applyBorder="1" applyAlignment="1">
      <alignment/>
    </xf>
    <xf numFmtId="43" fontId="36" fillId="39" borderId="46" xfId="61" applyFont="1" applyFill="1" applyBorder="1" applyAlignment="1">
      <alignment/>
    </xf>
    <xf numFmtId="181" fontId="24" fillId="0" borderId="92" xfId="61" applyNumberFormat="1" applyFont="1" applyBorder="1" applyAlignment="1">
      <alignment horizontal="center"/>
    </xf>
    <xf numFmtId="181" fontId="24" fillId="0" borderId="49" xfId="61" applyNumberFormat="1" applyFont="1" applyBorder="1" applyAlignment="1">
      <alignment horizontal="center" wrapText="1"/>
    </xf>
    <xf numFmtId="181" fontId="24" fillId="0" borderId="74" xfId="61" applyNumberFormat="1" applyFont="1" applyBorder="1" applyAlignment="1">
      <alignment horizontal="center" wrapText="1"/>
    </xf>
    <xf numFmtId="181" fontId="24" fillId="0" borderId="68" xfId="61" applyNumberFormat="1" applyFont="1" applyBorder="1" applyAlignment="1">
      <alignment/>
    </xf>
    <xf numFmtId="181" fontId="24" fillId="0" borderId="93" xfId="61" applyNumberFormat="1" applyFont="1" applyBorder="1" applyAlignment="1">
      <alignment/>
    </xf>
    <xf numFmtId="181" fontId="24" fillId="0" borderId="68" xfId="61" applyNumberFormat="1" applyFont="1" applyBorder="1" applyAlignment="1">
      <alignment horizontal="center"/>
    </xf>
    <xf numFmtId="181" fontId="24" fillId="0" borderId="48" xfId="61" applyNumberFormat="1" applyFont="1" applyBorder="1" applyAlignment="1">
      <alignment horizontal="center" wrapText="1"/>
    </xf>
    <xf numFmtId="181" fontId="24" fillId="0" borderId="75" xfId="61" applyNumberFormat="1" applyFont="1" applyBorder="1" applyAlignment="1">
      <alignment horizontal="center" wrapText="1"/>
    </xf>
    <xf numFmtId="181" fontId="24" fillId="0" borderId="94" xfId="61" applyNumberFormat="1" applyFont="1" applyBorder="1" applyAlignment="1">
      <alignment horizontal="center"/>
    </xf>
    <xf numFmtId="181" fontId="24" fillId="0" borderId="50" xfId="61" applyNumberFormat="1" applyFont="1" applyBorder="1" applyAlignment="1">
      <alignment horizontal="center" wrapText="1"/>
    </xf>
    <xf numFmtId="181" fontId="24" fillId="0" borderId="76" xfId="61" applyNumberFormat="1" applyFont="1" applyBorder="1" applyAlignment="1">
      <alignment horizontal="center" wrapText="1"/>
    </xf>
    <xf numFmtId="181" fontId="24" fillId="0" borderId="94" xfId="61" applyNumberFormat="1" applyFont="1" applyBorder="1" applyAlignment="1">
      <alignment/>
    </xf>
    <xf numFmtId="181" fontId="24" fillId="0" borderId="64" xfId="61" applyNumberFormat="1" applyFont="1" applyBorder="1" applyAlignment="1">
      <alignment/>
    </xf>
    <xf numFmtId="181" fontId="24" fillId="34" borderId="53" xfId="61" applyNumberFormat="1" applyFont="1" applyFill="1" applyBorder="1" applyAlignment="1">
      <alignment horizontal="center" wrapText="1"/>
    </xf>
    <xf numFmtId="181" fontId="24" fillId="34" borderId="46" xfId="61" applyNumberFormat="1" applyFont="1" applyFill="1" applyBorder="1" applyAlignment="1">
      <alignment horizontal="center" wrapText="1"/>
    </xf>
    <xf numFmtId="181" fontId="36" fillId="43" borderId="95" xfId="61" applyNumberFormat="1" applyFont="1" applyFill="1" applyBorder="1" applyAlignment="1">
      <alignment horizontal="center"/>
    </xf>
    <xf numFmtId="181" fontId="36" fillId="43" borderId="96" xfId="61" applyNumberFormat="1" applyFont="1" applyFill="1" applyBorder="1" applyAlignment="1">
      <alignment horizontal="center"/>
    </xf>
    <xf numFmtId="181" fontId="36" fillId="42" borderId="48" xfId="61" applyNumberFormat="1" applyFont="1" applyFill="1" applyBorder="1" applyAlignment="1">
      <alignment horizontal="center"/>
    </xf>
    <xf numFmtId="181" fontId="36" fillId="42" borderId="93" xfId="61" applyNumberFormat="1" applyFont="1" applyFill="1" applyBorder="1" applyAlignment="1">
      <alignment horizontal="center"/>
    </xf>
    <xf numFmtId="181" fontId="24" fillId="0" borderId="92" xfId="61" applyNumberFormat="1" applyFont="1" applyBorder="1" applyAlignment="1">
      <alignment horizontal="center" wrapText="1"/>
    </xf>
    <xf numFmtId="181" fontId="24" fillId="0" borderId="79" xfId="61" applyNumberFormat="1" applyFont="1" applyFill="1" applyBorder="1" applyAlignment="1">
      <alignment wrapText="1"/>
    </xf>
    <xf numFmtId="181" fontId="24" fillId="0" borderId="81" xfId="61" applyNumberFormat="1" applyFont="1" applyBorder="1" applyAlignment="1">
      <alignment wrapText="1"/>
    </xf>
    <xf numFmtId="181" fontId="24" fillId="0" borderId="75" xfId="61" applyNumberFormat="1" applyFont="1" applyBorder="1" applyAlignment="1">
      <alignment wrapText="1"/>
    </xf>
    <xf numFmtId="181" fontId="24" fillId="0" borderId="68" xfId="61" applyNumberFormat="1" applyFont="1" applyBorder="1" applyAlignment="1">
      <alignment horizontal="center" wrapText="1"/>
    </xf>
    <xf numFmtId="181" fontId="24" fillId="0" borderId="51" xfId="61" applyNumberFormat="1" applyFont="1" applyFill="1" applyBorder="1" applyAlignment="1">
      <alignment wrapText="1"/>
    </xf>
    <xf numFmtId="181" fontId="24" fillId="42" borderId="68" xfId="61" applyNumberFormat="1" applyFont="1" applyFill="1" applyBorder="1" applyAlignment="1">
      <alignment horizontal="center" wrapText="1"/>
    </xf>
    <xf numFmtId="181" fontId="24" fillId="42" borderId="97" xfId="61" applyNumberFormat="1" applyFont="1" applyFill="1" applyBorder="1" applyAlignment="1">
      <alignment horizontal="center" wrapText="1"/>
    </xf>
    <xf numFmtId="181" fontId="24" fillId="42" borderId="48" xfId="61" applyNumberFormat="1" applyFont="1" applyFill="1" applyBorder="1" applyAlignment="1">
      <alignment horizontal="center" wrapText="1"/>
    </xf>
    <xf numFmtId="181" fontId="24" fillId="42" borderId="93" xfId="61" applyNumberFormat="1" applyFont="1" applyFill="1" applyBorder="1" applyAlignment="1">
      <alignment horizontal="center" wrapText="1"/>
    </xf>
    <xf numFmtId="181" fontId="24" fillId="0" borderId="40" xfId="61" applyNumberFormat="1" applyFont="1" applyBorder="1" applyAlignment="1">
      <alignment horizontal="center" wrapText="1"/>
    </xf>
    <xf numFmtId="181" fontId="24" fillId="0" borderId="94" xfId="61" applyNumberFormat="1" applyFont="1" applyBorder="1" applyAlignment="1">
      <alignment horizontal="center" wrapText="1"/>
    </xf>
    <xf numFmtId="181" fontId="24" fillId="0" borderId="54" xfId="61" applyNumberFormat="1" applyFont="1" applyFill="1" applyBorder="1" applyAlignment="1">
      <alignment wrapText="1"/>
    </xf>
    <xf numFmtId="181" fontId="36" fillId="41" borderId="91" xfId="61" applyNumberFormat="1" applyFont="1" applyFill="1" applyBorder="1" applyAlignment="1">
      <alignment horizontal="center"/>
    </xf>
    <xf numFmtId="181" fontId="36" fillId="41" borderId="53" xfId="61" applyNumberFormat="1" applyFont="1" applyFill="1" applyBorder="1" applyAlignment="1">
      <alignment horizontal="center"/>
    </xf>
    <xf numFmtId="181" fontId="36" fillId="41" borderId="45" xfId="61" applyNumberFormat="1" applyFont="1" applyFill="1" applyBorder="1" applyAlignment="1">
      <alignment/>
    </xf>
    <xf numFmtId="181" fontId="24" fillId="41" borderId="78" xfId="61" applyNumberFormat="1" applyFont="1" applyFill="1" applyBorder="1" applyAlignment="1">
      <alignment horizontal="center" wrapText="1"/>
    </xf>
    <xf numFmtId="181" fontId="36" fillId="41" borderId="68" xfId="61" applyNumberFormat="1" applyFont="1" applyFill="1" applyBorder="1" applyAlignment="1">
      <alignment/>
    </xf>
    <xf numFmtId="181" fontId="36" fillId="41" borderId="93" xfId="61" applyNumberFormat="1" applyFont="1" applyFill="1" applyBorder="1" applyAlignment="1">
      <alignment/>
    </xf>
    <xf numFmtId="181" fontId="24" fillId="0" borderId="84" xfId="61" applyNumberFormat="1" applyFont="1" applyBorder="1" applyAlignment="1">
      <alignment horizontal="center"/>
    </xf>
    <xf numFmtId="181" fontId="24" fillId="0" borderId="60" xfId="61" applyNumberFormat="1" applyFont="1" applyBorder="1" applyAlignment="1">
      <alignment horizontal="center"/>
    </xf>
    <xf numFmtId="181" fontId="24" fillId="0" borderId="47" xfId="61" applyNumberFormat="1" applyFont="1" applyBorder="1" applyAlignment="1">
      <alignment wrapText="1"/>
    </xf>
    <xf numFmtId="181" fontId="36" fillId="0" borderId="52" xfId="61" applyNumberFormat="1" applyFont="1" applyBorder="1" applyAlignment="1">
      <alignment horizontal="center"/>
    </xf>
    <xf numFmtId="181" fontId="36" fillId="0" borderId="53" xfId="61" applyNumberFormat="1" applyFont="1" applyBorder="1" applyAlignment="1">
      <alignment horizontal="center"/>
    </xf>
    <xf numFmtId="181" fontId="36" fillId="0" borderId="45" xfId="61" applyNumberFormat="1" applyFont="1" applyBorder="1" applyAlignment="1">
      <alignment/>
    </xf>
    <xf numFmtId="181" fontId="36" fillId="0" borderId="46" xfId="61" applyNumberFormat="1" applyFont="1" applyBorder="1" applyAlignment="1">
      <alignment/>
    </xf>
    <xf numFmtId="181" fontId="36" fillId="0" borderId="0" xfId="61" applyNumberFormat="1" applyFont="1" applyBorder="1" applyAlignment="1">
      <alignment horizontal="center"/>
    </xf>
    <xf numFmtId="181" fontId="24" fillId="0" borderId="0" xfId="61" applyNumberFormat="1" applyFont="1" applyBorder="1" applyAlignment="1">
      <alignment horizontal="center" wrapText="1"/>
    </xf>
    <xf numFmtId="181" fontId="24" fillId="0" borderId="0" xfId="61" applyNumberFormat="1" applyFont="1" applyBorder="1" applyAlignment="1">
      <alignment wrapText="1"/>
    </xf>
    <xf numFmtId="181" fontId="24" fillId="0" borderId="0" xfId="61" applyNumberFormat="1" applyFont="1" applyBorder="1" applyAlignment="1">
      <alignment horizontal="center"/>
    </xf>
    <xf numFmtId="181" fontId="24" fillId="0" borderId="0" xfId="61" applyNumberFormat="1" applyFont="1" applyBorder="1" applyAlignment="1">
      <alignment/>
    </xf>
    <xf numFmtId="181" fontId="36" fillId="42" borderId="53" xfId="61" applyNumberFormat="1" applyFont="1" applyFill="1" applyBorder="1" applyAlignment="1">
      <alignment horizontal="center"/>
    </xf>
    <xf numFmtId="181" fontId="24" fillId="0" borderId="49" xfId="61" applyNumberFormat="1" applyFont="1" applyBorder="1" applyAlignment="1">
      <alignment horizontal="center"/>
    </xf>
    <xf numFmtId="181" fontId="36" fillId="0" borderId="49" xfId="61" applyNumberFormat="1" applyFont="1" applyBorder="1" applyAlignment="1">
      <alignment horizontal="center" wrapText="1"/>
    </xf>
    <xf numFmtId="181" fontId="36" fillId="0" borderId="79" xfId="61" applyNumberFormat="1" applyFont="1" applyBorder="1" applyAlignment="1">
      <alignment wrapText="1"/>
    </xf>
    <xf numFmtId="181" fontId="36" fillId="0" borderId="68" xfId="61" applyNumberFormat="1" applyFont="1" applyBorder="1" applyAlignment="1">
      <alignment/>
    </xf>
    <xf numFmtId="181" fontId="36" fillId="0" borderId="48" xfId="61" applyNumberFormat="1" applyFont="1" applyBorder="1" applyAlignment="1">
      <alignment/>
    </xf>
    <xf numFmtId="181" fontId="24" fillId="0" borderId="48" xfId="61" applyNumberFormat="1" applyFont="1" applyBorder="1" applyAlignment="1">
      <alignment horizontal="center"/>
    </xf>
    <xf numFmtId="181" fontId="24" fillId="0" borderId="51" xfId="61" applyNumberFormat="1" applyFont="1" applyBorder="1" applyAlignment="1">
      <alignment wrapText="1"/>
    </xf>
    <xf numFmtId="181" fontId="36" fillId="0" borderId="51" xfId="61" applyNumberFormat="1" applyFont="1" applyBorder="1" applyAlignment="1">
      <alignment wrapText="1"/>
    </xf>
    <xf numFmtId="181" fontId="36" fillId="0" borderId="43" xfId="61" applyNumberFormat="1" applyFont="1" applyBorder="1" applyAlignment="1">
      <alignment/>
    </xf>
    <xf numFmtId="181" fontId="36" fillId="0" borderId="48" xfId="61" applyNumberFormat="1" applyFont="1" applyBorder="1" applyAlignment="1">
      <alignment horizontal="center" wrapText="1"/>
    </xf>
    <xf numFmtId="181" fontId="24" fillId="42" borderId="48" xfId="61" applyNumberFormat="1" applyFont="1" applyFill="1" applyBorder="1" applyAlignment="1">
      <alignment horizontal="center"/>
    </xf>
    <xf numFmtId="181" fontId="36" fillId="42" borderId="48" xfId="61" applyNumberFormat="1" applyFont="1" applyFill="1" applyBorder="1" applyAlignment="1">
      <alignment horizontal="center" wrapText="1"/>
    </xf>
    <xf numFmtId="181" fontId="24" fillId="42" borderId="74" xfId="61" applyNumberFormat="1" applyFont="1" applyFill="1" applyBorder="1" applyAlignment="1">
      <alignment horizontal="center" wrapText="1"/>
    </xf>
    <xf numFmtId="181" fontId="24" fillId="42" borderId="48" xfId="61" applyNumberFormat="1" applyFont="1" applyFill="1" applyBorder="1" applyAlignment="1">
      <alignment wrapText="1"/>
    </xf>
    <xf numFmtId="181" fontId="36" fillId="41" borderId="48" xfId="61" applyNumberFormat="1" applyFont="1" applyFill="1" applyBorder="1" applyAlignment="1">
      <alignment horizontal="center"/>
    </xf>
    <xf numFmtId="181" fontId="24" fillId="41" borderId="48" xfId="61" applyNumberFormat="1" applyFont="1" applyFill="1" applyBorder="1" applyAlignment="1">
      <alignment wrapText="1"/>
    </xf>
    <xf numFmtId="181" fontId="36" fillId="41" borderId="0" xfId="61" applyNumberFormat="1" applyFont="1" applyFill="1" applyBorder="1" applyAlignment="1">
      <alignment horizontal="center"/>
    </xf>
    <xf numFmtId="181" fontId="36" fillId="41" borderId="74" xfId="61" applyNumberFormat="1" applyFont="1" applyFill="1" applyBorder="1" applyAlignment="1">
      <alignment horizontal="center" wrapText="1"/>
    </xf>
    <xf numFmtId="181" fontId="36" fillId="0" borderId="10" xfId="61" applyNumberFormat="1" applyFont="1" applyBorder="1" applyAlignment="1">
      <alignment horizontal="center"/>
    </xf>
    <xf numFmtId="181" fontId="36" fillId="0" borderId="73" xfId="61" applyNumberFormat="1" applyFont="1" applyBorder="1" applyAlignment="1">
      <alignment horizontal="center" wrapText="1"/>
    </xf>
    <xf numFmtId="181" fontId="24" fillId="0" borderId="67" xfId="61" applyNumberFormat="1" applyFont="1" applyBorder="1" applyAlignment="1">
      <alignment wrapText="1"/>
    </xf>
    <xf numFmtId="3" fontId="36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 wrapText="1"/>
    </xf>
    <xf numFmtId="3" fontId="24" fillId="0" borderId="0" xfId="0" applyNumberFormat="1" applyFont="1" applyBorder="1" applyAlignment="1">
      <alignment wrapText="1"/>
    </xf>
    <xf numFmtId="3" fontId="24" fillId="0" borderId="40" xfId="0" applyNumberFormat="1" applyFont="1" applyBorder="1" applyAlignment="1">
      <alignment/>
    </xf>
    <xf numFmtId="3" fontId="24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 wrapText="1"/>
    </xf>
    <xf numFmtId="3" fontId="24" fillId="0" borderId="0" xfId="0" applyNumberFormat="1" applyFont="1" applyAlignment="1">
      <alignment wrapText="1"/>
    </xf>
    <xf numFmtId="3" fontId="24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181" fontId="36" fillId="0" borderId="86" xfId="61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36" fillId="0" borderId="9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33" borderId="51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3" fillId="33" borderId="9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2" xfId="0" applyFont="1" applyFill="1" applyBorder="1" applyAlignment="1">
      <alignment horizontal="center" vertical="center" wrapText="1"/>
    </xf>
    <xf numFmtId="0" fontId="3" fillId="33" borderId="103" xfId="0" applyFont="1" applyFill="1" applyBorder="1" applyAlignment="1">
      <alignment horizontal="center" vertical="center" wrapText="1"/>
    </xf>
    <xf numFmtId="0" fontId="3" fillId="33" borderId="104" xfId="0" applyFont="1" applyFill="1" applyBorder="1" applyAlignment="1">
      <alignment horizontal="center" vertical="center" wrapText="1"/>
    </xf>
    <xf numFmtId="0" fontId="3" fillId="33" borderId="105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05" xfId="0" applyFont="1" applyFill="1" applyBorder="1" applyAlignment="1">
      <alignment horizontal="center" vertical="center" wrapText="1"/>
    </xf>
    <xf numFmtId="0" fontId="4" fillId="33" borderId="102" xfId="0" applyFont="1" applyFill="1" applyBorder="1" applyAlignment="1">
      <alignment horizontal="center"/>
    </xf>
    <xf numFmtId="0" fontId="4" fillId="33" borderId="10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05" xfId="0" applyFont="1" applyFill="1" applyBorder="1" applyAlignment="1">
      <alignment horizontal="center" vertical="center"/>
    </xf>
    <xf numFmtId="0" fontId="0" fillId="0" borderId="40" xfId="0" applyFont="1" applyBorder="1" applyAlignment="1">
      <alignment wrapText="1"/>
    </xf>
    <xf numFmtId="0" fontId="0" fillId="0" borderId="40" xfId="0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33" fillId="34" borderId="51" xfId="0" applyFont="1" applyFill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 wrapText="1"/>
    </xf>
    <xf numFmtId="0" fontId="21" fillId="34" borderId="48" xfId="0" applyFont="1" applyFill="1" applyBorder="1" applyAlignment="1">
      <alignment horizontal="center" vertical="center" wrapText="1"/>
    </xf>
    <xf numFmtId="0" fontId="21" fillId="34" borderId="48" xfId="0" applyFont="1" applyFill="1" applyBorder="1" applyAlignment="1">
      <alignment horizontal="center" vertical="center" textRotation="90" wrapText="1"/>
    </xf>
    <xf numFmtId="0" fontId="21" fillId="34" borderId="50" xfId="0" applyFont="1" applyFill="1" applyBorder="1" applyAlignment="1">
      <alignment horizontal="center" vertical="center" textRotation="45"/>
    </xf>
    <xf numFmtId="0" fontId="21" fillId="34" borderId="49" xfId="0" applyFont="1" applyFill="1" applyBorder="1" applyAlignment="1">
      <alignment horizontal="center" vertical="center" textRotation="45"/>
    </xf>
    <xf numFmtId="0" fontId="21" fillId="34" borderId="50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34" borderId="51" xfId="0" applyFont="1" applyFill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1" fillId="36" borderId="40" xfId="0" applyFont="1" applyFill="1" applyBorder="1" applyAlignment="1">
      <alignment horizontal="center" vertical="center" wrapText="1"/>
    </xf>
    <xf numFmtId="0" fontId="21" fillId="36" borderId="4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71" xfId="0" applyFont="1" applyBorder="1" applyAlignment="1">
      <alignment horizontal="center" vertical="center" textRotation="90"/>
    </xf>
    <xf numFmtId="0" fontId="0" fillId="0" borderId="106" xfId="0" applyBorder="1" applyAlignment="1">
      <alignment horizontal="center" vertical="center" textRotation="90"/>
    </xf>
    <xf numFmtId="0" fontId="0" fillId="0" borderId="107" xfId="0" applyBorder="1" applyAlignment="1">
      <alignment horizontal="center" vertical="center" textRotation="90"/>
    </xf>
    <xf numFmtId="0" fontId="17" fillId="0" borderId="56" xfId="0" applyFont="1" applyBorder="1" applyAlignment="1">
      <alignment horizontal="center" vertical="center"/>
    </xf>
    <xf numFmtId="0" fontId="0" fillId="0" borderId="108" xfId="0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 vertical="center" wrapText="1"/>
    </xf>
    <xf numFmtId="0" fontId="17" fillId="0" borderId="11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2" fillId="0" borderId="50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3" fillId="0" borderId="51" xfId="0" applyFont="1" applyBorder="1" applyAlignment="1">
      <alignment wrapText="1"/>
    </xf>
    <xf numFmtId="0" fontId="23" fillId="0" borderId="68" xfId="0" applyFont="1" applyBorder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 quotePrefix="1">
      <alignment horizontal="center" vertical="center" wrapText="1"/>
    </xf>
    <xf numFmtId="0" fontId="27" fillId="0" borderId="0" xfId="0" applyFont="1" applyAlignment="1">
      <alignment horizontal="center" vertical="center"/>
    </xf>
    <xf numFmtId="3" fontId="11" fillId="0" borderId="85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44" xfId="0" applyNumberFormat="1" applyFont="1" applyBorder="1" applyAlignment="1">
      <alignment horizontal="center"/>
    </xf>
    <xf numFmtId="0" fontId="28" fillId="0" borderId="69" xfId="0" applyFont="1" applyBorder="1" applyAlignment="1">
      <alignment horizontal="center"/>
    </xf>
    <xf numFmtId="3" fontId="36" fillId="0" borderId="111" xfId="0" applyNumberFormat="1" applyFont="1" applyFill="1" applyBorder="1" applyAlignment="1">
      <alignment horizontal="center" vertical="center" textRotation="90" wrapText="1"/>
    </xf>
    <xf numFmtId="3" fontId="36" fillId="0" borderId="112" xfId="0" applyNumberFormat="1" applyFont="1" applyFill="1" applyBorder="1" applyAlignment="1">
      <alignment horizontal="center" vertical="center" textRotation="90" wrapText="1"/>
    </xf>
    <xf numFmtId="0" fontId="36" fillId="42" borderId="44" xfId="0" applyNumberFormat="1" applyFont="1" applyFill="1" applyBorder="1" applyAlignment="1">
      <alignment horizontal="center" vertical="center" wrapText="1"/>
    </xf>
    <xf numFmtId="0" fontId="38" fillId="42" borderId="113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 quotePrefix="1">
      <alignment horizontal="left" wrapText="1"/>
    </xf>
    <xf numFmtId="3" fontId="36" fillId="0" borderId="0" xfId="0" applyNumberFormat="1" applyFont="1" applyBorder="1" applyAlignment="1">
      <alignment horizontal="left" wrapText="1"/>
    </xf>
    <xf numFmtId="0" fontId="38" fillId="0" borderId="0" xfId="0" applyFont="1" applyAlignment="1">
      <alignment/>
    </xf>
    <xf numFmtId="3" fontId="36" fillId="0" borderId="114" xfId="0" applyNumberFormat="1" applyFont="1" applyFill="1" applyBorder="1" applyAlignment="1">
      <alignment horizontal="center" vertical="center" textRotation="90" wrapText="1"/>
    </xf>
    <xf numFmtId="3" fontId="36" fillId="0" borderId="68" xfId="0" applyNumberFormat="1" applyFont="1" applyFill="1" applyBorder="1" applyAlignment="1">
      <alignment horizontal="center" vertical="center" textRotation="90" wrapText="1"/>
    </xf>
    <xf numFmtId="3" fontId="36" fillId="0" borderId="115" xfId="0" applyNumberFormat="1" applyFont="1" applyFill="1" applyBorder="1" applyAlignment="1" quotePrefix="1">
      <alignment horizontal="center" vertical="center" wrapText="1"/>
    </xf>
    <xf numFmtId="3" fontId="36" fillId="0" borderId="75" xfId="0" applyNumberFormat="1" applyFont="1" applyFill="1" applyBorder="1" applyAlignment="1" quotePrefix="1">
      <alignment horizontal="center" vertical="center" wrapText="1"/>
    </xf>
    <xf numFmtId="3" fontId="36" fillId="0" borderId="63" xfId="0" applyNumberFormat="1" applyFont="1" applyFill="1" applyBorder="1" applyAlignment="1">
      <alignment horizontal="center" vertical="center" textRotation="90" wrapText="1"/>
    </xf>
    <xf numFmtId="3" fontId="36" fillId="0" borderId="93" xfId="0" applyNumberFormat="1" applyFont="1" applyFill="1" applyBorder="1" applyAlignment="1">
      <alignment horizontal="center" vertical="center" textRotation="90" wrapText="1"/>
    </xf>
    <xf numFmtId="3" fontId="36" fillId="0" borderId="80" xfId="0" applyNumberFormat="1" applyFont="1" applyFill="1" applyBorder="1" applyAlignment="1" quotePrefix="1">
      <alignment horizontal="center" vertical="center" wrapText="1"/>
    </xf>
    <xf numFmtId="3" fontId="36" fillId="0" borderId="81" xfId="0" applyNumberFormat="1" applyFont="1" applyFill="1" applyBorder="1" applyAlignment="1" quotePrefix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UČEŠĆE POJEDINE VRSTE PRIHODA U UKUPNOM ZA RAZDOBLJE 1-6/04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UČEŠĆE POJEDINE VRSTE PRIHODA U UKUPNOM ZA RAZDOBLJE 1-6/04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'[1]fin.izvj.1-6'!#REF!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UČEŠĆE POJEDINE VRSTE PRIHODA U UKUPNOM ZA RAZDOBLJE 1-6/04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'[1]fin.izvj.1-6'!#REF!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24</xdr:row>
      <xdr:rowOff>0</xdr:rowOff>
    </xdr:from>
    <xdr:to>
      <xdr:col>2</xdr:col>
      <xdr:colOff>28575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990600" y="6219825"/>
        <a:ext cx="1571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23</xdr:row>
      <xdr:rowOff>0</xdr:rowOff>
    </xdr:from>
    <xdr:to>
      <xdr:col>3</xdr:col>
      <xdr:colOff>28575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990600" y="5915025"/>
        <a:ext cx="1685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23</xdr:row>
      <xdr:rowOff>0</xdr:rowOff>
    </xdr:from>
    <xdr:to>
      <xdr:col>3</xdr:col>
      <xdr:colOff>28575</xdr:colOff>
      <xdr:row>23</xdr:row>
      <xdr:rowOff>0</xdr:rowOff>
    </xdr:to>
    <xdr:graphicFrame>
      <xdr:nvGraphicFramePr>
        <xdr:cNvPr id="2" name="Chart 1"/>
        <xdr:cNvGraphicFramePr/>
      </xdr:nvGraphicFramePr>
      <xdr:xfrm>
        <a:off x="990600" y="5915025"/>
        <a:ext cx="1685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LAN%20PRIHOD-RAS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ASLOVNA"/>
      <sheetName val="šk.g.2003-04"/>
      <sheetName val="VP"/>
      <sheetName val="FIN.IZVJ.ZA 2005."/>
      <sheetName val="fin.izvj.1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zoomScale="80" zoomScaleNormal="80" zoomScalePageLayoutView="0" workbookViewId="0" topLeftCell="C52">
      <selection activeCell="O11" sqref="O11"/>
    </sheetView>
  </sheetViews>
  <sheetFormatPr defaultColWidth="9.140625" defaultRowHeight="12.75"/>
  <cols>
    <col min="1" max="1" width="15.57421875" style="0" customWidth="1"/>
    <col min="2" max="2" width="34.8515625" style="0" customWidth="1"/>
    <col min="3" max="3" width="15.28125" style="0" customWidth="1"/>
    <col min="4" max="4" width="17.00390625" style="0" customWidth="1"/>
    <col min="5" max="5" width="10.8515625" style="0" customWidth="1"/>
    <col min="6" max="6" width="10.7109375" style="0" customWidth="1"/>
    <col min="7" max="7" width="10.28125" style="0" customWidth="1"/>
    <col min="8" max="8" width="11.8515625" style="4" customWidth="1"/>
    <col min="9" max="9" width="10.421875" style="0" customWidth="1"/>
    <col min="10" max="10" width="12.57421875" style="0" customWidth="1"/>
    <col min="11" max="11" width="12.8515625" style="0" customWidth="1"/>
    <col min="12" max="12" width="17.28125" style="0" customWidth="1"/>
  </cols>
  <sheetData>
    <row r="1" ht="12.75">
      <c r="B1" s="4"/>
    </row>
    <row r="2" spans="1:11" ht="16.5" thickBot="1">
      <c r="A2" s="1" t="s">
        <v>57</v>
      </c>
      <c r="B2" s="2" t="s">
        <v>122</v>
      </c>
      <c r="H2" s="492" t="s">
        <v>74</v>
      </c>
      <c r="I2" s="493"/>
      <c r="J2" s="493"/>
      <c r="K2" s="494"/>
    </row>
    <row r="3" spans="1:2" ht="20.25" customHeight="1">
      <c r="A3" s="47" t="s">
        <v>68</v>
      </c>
      <c r="B3" s="69" t="s">
        <v>118</v>
      </c>
    </row>
    <row r="4" spans="1:2" ht="20.25" customHeight="1">
      <c r="A4" s="47" t="s">
        <v>69</v>
      </c>
      <c r="B4" s="70" t="s">
        <v>119</v>
      </c>
    </row>
    <row r="5" ht="14.25" customHeight="1"/>
    <row r="6" spans="1:12" ht="18">
      <c r="A6" s="1" t="s">
        <v>0</v>
      </c>
      <c r="B6" s="71" t="s">
        <v>114</v>
      </c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8">
      <c r="A7" s="1" t="s">
        <v>1</v>
      </c>
      <c r="B7" s="83" t="s">
        <v>109</v>
      </c>
      <c r="C7" s="1"/>
      <c r="D7" s="1"/>
      <c r="E7" s="72" t="s">
        <v>111</v>
      </c>
      <c r="F7" s="1"/>
      <c r="G7" s="1"/>
      <c r="H7" s="1"/>
      <c r="I7" s="1"/>
      <c r="J7" s="1"/>
      <c r="K7" s="1"/>
      <c r="L7" s="1"/>
    </row>
    <row r="8" spans="2:12" ht="15.75">
      <c r="B8" s="4"/>
      <c r="C8" s="4"/>
      <c r="D8" s="64"/>
      <c r="E8" s="64"/>
      <c r="F8" s="64"/>
      <c r="G8" s="64"/>
      <c r="H8" s="64"/>
      <c r="I8" s="64"/>
      <c r="J8" s="64"/>
      <c r="K8" s="64"/>
      <c r="L8" s="64"/>
    </row>
    <row r="9" spans="1:7" ht="15.75">
      <c r="A9" s="3"/>
      <c r="B9" s="3"/>
      <c r="C9" s="3"/>
      <c r="D9" s="3"/>
      <c r="E9" s="3"/>
      <c r="F9" s="3"/>
      <c r="G9" s="3"/>
    </row>
    <row r="10" spans="1:12" ht="15.75">
      <c r="A10" s="1" t="s">
        <v>3</v>
      </c>
      <c r="B10" s="1"/>
      <c r="C10" s="1"/>
      <c r="D10" s="1"/>
      <c r="E10" s="1"/>
      <c r="F10" s="1"/>
      <c r="G10" s="1"/>
      <c r="H10" s="5"/>
      <c r="I10" s="5"/>
      <c r="J10" s="5"/>
      <c r="K10" s="5"/>
      <c r="L10" s="5"/>
    </row>
    <row r="11" spans="1:12" ht="15.75">
      <c r="A11" s="1" t="s">
        <v>58</v>
      </c>
      <c r="B11" s="6"/>
      <c r="C11" s="6"/>
      <c r="D11" s="6"/>
      <c r="E11" s="6"/>
      <c r="F11" s="6"/>
      <c r="G11" s="6"/>
      <c r="H11" s="5"/>
      <c r="I11" s="5"/>
      <c r="J11" s="5"/>
      <c r="K11" s="5"/>
      <c r="L11" s="5"/>
    </row>
    <row r="12" ht="13.5" thickBot="1">
      <c r="G12" s="7"/>
    </row>
    <row r="13" spans="1:12" ht="14.25" customHeight="1" thickBot="1" thickTop="1">
      <c r="A13" s="509" t="s">
        <v>4</v>
      </c>
      <c r="B13" s="513" t="s">
        <v>5</v>
      </c>
      <c r="C13" s="506" t="s">
        <v>70</v>
      </c>
      <c r="D13" s="509" t="s">
        <v>72</v>
      </c>
      <c r="E13" s="495" t="s">
        <v>73</v>
      </c>
      <c r="F13" s="496"/>
      <c r="G13" s="497"/>
      <c r="H13" s="509" t="s">
        <v>71</v>
      </c>
      <c r="I13" s="503" t="s">
        <v>6</v>
      </c>
      <c r="J13" s="504"/>
      <c r="K13" s="504"/>
      <c r="L13" s="505"/>
    </row>
    <row r="14" spans="1:12" ht="26.25" customHeight="1" thickBot="1" thickTop="1">
      <c r="A14" s="512"/>
      <c r="B14" s="512"/>
      <c r="C14" s="507"/>
      <c r="D14" s="501"/>
      <c r="E14" s="498"/>
      <c r="F14" s="499"/>
      <c r="G14" s="500"/>
      <c r="H14" s="501"/>
      <c r="I14" s="501" t="s">
        <v>60</v>
      </c>
      <c r="J14" s="501" t="s">
        <v>61</v>
      </c>
      <c r="K14" s="501" t="s">
        <v>62</v>
      </c>
      <c r="L14" s="501" t="s">
        <v>63</v>
      </c>
    </row>
    <row r="15" spans="1:12" ht="13.5" thickTop="1">
      <c r="A15" s="512"/>
      <c r="B15" s="512"/>
      <c r="C15" s="507"/>
      <c r="D15" s="501"/>
      <c r="E15" s="8"/>
      <c r="F15" s="8"/>
      <c r="G15" s="8"/>
      <c r="H15" s="501"/>
      <c r="I15" s="501"/>
      <c r="J15" s="501"/>
      <c r="K15" s="501"/>
      <c r="L15" s="501"/>
    </row>
    <row r="16" spans="1:12" ht="12.75">
      <c r="A16" s="512"/>
      <c r="B16" s="512"/>
      <c r="C16" s="507"/>
      <c r="D16" s="501"/>
      <c r="E16" s="8" t="s">
        <v>7</v>
      </c>
      <c r="F16" s="8" t="s">
        <v>8</v>
      </c>
      <c r="G16" s="8" t="s">
        <v>59</v>
      </c>
      <c r="H16" s="501"/>
      <c r="I16" s="501"/>
      <c r="J16" s="501"/>
      <c r="K16" s="501"/>
      <c r="L16" s="501"/>
    </row>
    <row r="17" spans="1:12" ht="74.25" customHeight="1" thickBot="1">
      <c r="A17" s="9"/>
      <c r="B17" s="10"/>
      <c r="C17" s="508"/>
      <c r="D17" s="502"/>
      <c r="E17" s="9"/>
      <c r="F17" s="9"/>
      <c r="G17" s="11"/>
      <c r="H17" s="502"/>
      <c r="I17" s="502"/>
      <c r="J17" s="502"/>
      <c r="K17" s="502"/>
      <c r="L17" s="502"/>
    </row>
    <row r="18" spans="1:12" ht="13.5" thickTop="1">
      <c r="A18" s="12" t="s">
        <v>9</v>
      </c>
      <c r="B18" s="13" t="s">
        <v>10</v>
      </c>
      <c r="C18" s="13" t="s">
        <v>11</v>
      </c>
      <c r="D18" s="13" t="s">
        <v>12</v>
      </c>
      <c r="E18" s="13" t="s">
        <v>13</v>
      </c>
      <c r="F18" s="13" t="s">
        <v>14</v>
      </c>
      <c r="G18" s="13" t="s">
        <v>15</v>
      </c>
      <c r="H18" s="14" t="s">
        <v>16</v>
      </c>
      <c r="I18" s="13" t="s">
        <v>17</v>
      </c>
      <c r="J18" s="13" t="s">
        <v>18</v>
      </c>
      <c r="K18" s="13" t="s">
        <v>19</v>
      </c>
      <c r="L18" s="15" t="s">
        <v>20</v>
      </c>
    </row>
    <row r="19" spans="1:12" s="6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7"/>
    </row>
    <row r="20" spans="1:12" ht="25.5">
      <c r="A20" s="27"/>
      <c r="B20" s="16" t="s">
        <v>21</v>
      </c>
      <c r="C20" s="17">
        <f aca="true" t="shared" si="0" ref="C20:H20">SUM(C21:C29)</f>
        <v>47</v>
      </c>
      <c r="D20" s="17">
        <f t="shared" si="0"/>
        <v>47</v>
      </c>
      <c r="E20" s="17">
        <f t="shared" si="0"/>
        <v>47</v>
      </c>
      <c r="F20" s="17">
        <f t="shared" si="0"/>
        <v>47</v>
      </c>
      <c r="G20" s="18">
        <f t="shared" si="0"/>
        <v>47</v>
      </c>
      <c r="H20" s="17">
        <f t="shared" si="0"/>
        <v>47</v>
      </c>
      <c r="I20" s="19"/>
      <c r="J20" s="19"/>
      <c r="K20" s="20"/>
      <c r="L20" s="21">
        <f>SUM(L21:L29)</f>
        <v>74.37400000000001</v>
      </c>
    </row>
    <row r="21" spans="1:12" ht="12.75">
      <c r="A21" s="28"/>
      <c r="B21" s="29" t="s">
        <v>22</v>
      </c>
      <c r="C21" s="29">
        <v>1</v>
      </c>
      <c r="D21" s="30">
        <v>1</v>
      </c>
      <c r="E21" s="29">
        <v>1</v>
      </c>
      <c r="F21" s="29">
        <v>1</v>
      </c>
      <c r="G21" s="29">
        <v>1</v>
      </c>
      <c r="H21" s="30">
        <v>1</v>
      </c>
      <c r="I21" s="23">
        <v>2.14</v>
      </c>
      <c r="J21" s="23"/>
      <c r="K21" s="23">
        <v>2.778</v>
      </c>
      <c r="L21" s="24">
        <f aca="true" t="shared" si="1" ref="L21:L29">E21*K21</f>
        <v>2.778</v>
      </c>
    </row>
    <row r="22" spans="1:12" ht="12.75">
      <c r="A22" s="28"/>
      <c r="B22" s="29" t="s">
        <v>23</v>
      </c>
      <c r="C22" s="29">
        <v>1</v>
      </c>
      <c r="D22" s="31">
        <v>1</v>
      </c>
      <c r="E22" s="29">
        <v>1</v>
      </c>
      <c r="F22" s="29">
        <v>1</v>
      </c>
      <c r="G22" s="29">
        <v>1</v>
      </c>
      <c r="H22" s="31">
        <v>1</v>
      </c>
      <c r="I22" s="23">
        <v>1.25</v>
      </c>
      <c r="J22" s="23"/>
      <c r="K22" s="23">
        <v>1.463</v>
      </c>
      <c r="L22" s="24">
        <f t="shared" si="1"/>
        <v>1.463</v>
      </c>
    </row>
    <row r="23" spans="1:12" ht="12.75">
      <c r="A23" s="28"/>
      <c r="B23" s="29" t="s">
        <v>24</v>
      </c>
      <c r="C23" s="29">
        <v>1</v>
      </c>
      <c r="D23" s="29">
        <v>1</v>
      </c>
      <c r="E23" s="29">
        <v>1</v>
      </c>
      <c r="F23" s="29">
        <v>1</v>
      </c>
      <c r="G23" s="29">
        <v>1</v>
      </c>
      <c r="H23" s="29">
        <v>1</v>
      </c>
      <c r="I23" s="23">
        <v>1.27</v>
      </c>
      <c r="J23" s="23"/>
      <c r="K23" s="23">
        <v>1.403</v>
      </c>
      <c r="L23" s="24">
        <f t="shared" si="1"/>
        <v>1.403</v>
      </c>
    </row>
    <row r="24" spans="1:12" ht="12.75">
      <c r="A24" s="28"/>
      <c r="B24" s="29" t="s">
        <v>25</v>
      </c>
      <c r="C24" s="29">
        <v>41</v>
      </c>
      <c r="D24" s="29">
        <v>41</v>
      </c>
      <c r="E24" s="29">
        <v>41</v>
      </c>
      <c r="F24" s="29">
        <v>41</v>
      </c>
      <c r="G24" s="29">
        <v>41</v>
      </c>
      <c r="H24" s="29">
        <v>41</v>
      </c>
      <c r="I24" s="23">
        <v>1.34</v>
      </c>
      <c r="J24" s="23"/>
      <c r="K24" s="23">
        <v>1.561</v>
      </c>
      <c r="L24" s="24">
        <f t="shared" si="1"/>
        <v>64.001</v>
      </c>
    </row>
    <row r="25" spans="1:12" ht="12.75">
      <c r="A25" s="28"/>
      <c r="B25" s="29" t="s">
        <v>26</v>
      </c>
      <c r="C25" s="29"/>
      <c r="D25" s="29"/>
      <c r="E25" s="29"/>
      <c r="F25" s="29"/>
      <c r="G25" s="29"/>
      <c r="H25" s="29"/>
      <c r="I25" s="23"/>
      <c r="J25" s="23"/>
      <c r="K25" s="23"/>
      <c r="L25" s="24">
        <f t="shared" si="1"/>
        <v>0</v>
      </c>
    </row>
    <row r="26" spans="1:12" ht="25.5">
      <c r="A26" s="28"/>
      <c r="B26" s="29" t="s">
        <v>27</v>
      </c>
      <c r="C26" s="29">
        <v>2</v>
      </c>
      <c r="D26" s="29">
        <v>2</v>
      </c>
      <c r="E26" s="29">
        <v>2</v>
      </c>
      <c r="F26" s="29">
        <v>2</v>
      </c>
      <c r="G26" s="29">
        <v>2</v>
      </c>
      <c r="H26" s="29">
        <v>2</v>
      </c>
      <c r="I26" s="25">
        <v>1.44</v>
      </c>
      <c r="J26" s="25"/>
      <c r="K26" s="23">
        <v>1.708</v>
      </c>
      <c r="L26" s="24">
        <f t="shared" si="1"/>
        <v>3.416</v>
      </c>
    </row>
    <row r="27" spans="1:12" ht="25.5">
      <c r="A27" s="28"/>
      <c r="B27" s="29" t="s">
        <v>28</v>
      </c>
      <c r="C27" s="29"/>
      <c r="D27" s="29"/>
      <c r="E27" s="29"/>
      <c r="F27" s="29"/>
      <c r="G27" s="29"/>
      <c r="H27" s="29"/>
      <c r="I27" s="25"/>
      <c r="J27" s="25"/>
      <c r="K27" s="23"/>
      <c r="L27" s="24">
        <f t="shared" si="1"/>
        <v>0</v>
      </c>
    </row>
    <row r="28" spans="1:12" ht="12.75">
      <c r="A28" s="28"/>
      <c r="B28" s="29" t="s">
        <v>29</v>
      </c>
      <c r="C28" s="29">
        <v>1</v>
      </c>
      <c r="D28" s="29">
        <v>1</v>
      </c>
      <c r="E28" s="29">
        <v>1</v>
      </c>
      <c r="F28" s="29">
        <v>1</v>
      </c>
      <c r="G28" s="29">
        <v>1</v>
      </c>
      <c r="H28" s="29">
        <v>1</v>
      </c>
      <c r="I28" s="25">
        <v>1.3</v>
      </c>
      <c r="J28" s="25"/>
      <c r="K28" s="23">
        <v>1.313</v>
      </c>
      <c r="L28" s="24">
        <f t="shared" si="1"/>
        <v>1.313</v>
      </c>
    </row>
    <row r="29" spans="1:12" ht="12.75">
      <c r="A29" s="32"/>
      <c r="B29" s="31"/>
      <c r="C29" s="31"/>
      <c r="D29" s="31"/>
      <c r="E29" s="31"/>
      <c r="F29" s="31"/>
      <c r="G29" s="26"/>
      <c r="H29" s="31"/>
      <c r="I29" s="31"/>
      <c r="J29" s="31"/>
      <c r="K29" s="31"/>
      <c r="L29" s="24">
        <f t="shared" si="1"/>
        <v>0</v>
      </c>
    </row>
    <row r="30" spans="1:16" ht="25.5">
      <c r="A30" s="27"/>
      <c r="B30" s="16" t="s">
        <v>30</v>
      </c>
      <c r="C30" s="17">
        <f aca="true" t="shared" si="2" ref="C30:H30">SUM(C31:C37)</f>
        <v>5</v>
      </c>
      <c r="D30" s="17">
        <f t="shared" si="2"/>
        <v>5</v>
      </c>
      <c r="E30" s="17">
        <f t="shared" si="2"/>
        <v>5</v>
      </c>
      <c r="F30" s="17">
        <f t="shared" si="2"/>
        <v>5</v>
      </c>
      <c r="G30" s="18">
        <f t="shared" si="2"/>
        <v>5</v>
      </c>
      <c r="H30" s="17">
        <f t="shared" si="2"/>
        <v>5</v>
      </c>
      <c r="I30" s="19"/>
      <c r="J30" s="19"/>
      <c r="K30" s="20"/>
      <c r="L30" s="21">
        <f>SUM(L31:L37)</f>
        <v>6.27</v>
      </c>
      <c r="M30">
        <f>+L30*5/100</f>
        <v>0.3135</v>
      </c>
      <c r="N30">
        <f>SUM(L30:M30)</f>
        <v>6.5835</v>
      </c>
      <c r="O30">
        <f>+N30*5/100</f>
        <v>0.329175</v>
      </c>
      <c r="P30">
        <f>SUM(N30:O30)</f>
        <v>6.912675</v>
      </c>
    </row>
    <row r="31" spans="1:12" ht="12.75">
      <c r="A31" s="28"/>
      <c r="B31" s="29" t="s">
        <v>31</v>
      </c>
      <c r="C31" s="29"/>
      <c r="D31" s="29"/>
      <c r="E31" s="29"/>
      <c r="F31" s="29"/>
      <c r="G31" s="29"/>
      <c r="H31" s="29"/>
      <c r="I31" s="29"/>
      <c r="J31" s="29"/>
      <c r="K31" s="29"/>
      <c r="L31" s="24">
        <f aca="true" t="shared" si="3" ref="L31:L37">E31*K31</f>
        <v>0</v>
      </c>
    </row>
    <row r="32" spans="1:12" ht="12.75">
      <c r="A32" s="28"/>
      <c r="B32" s="29" t="s">
        <v>32</v>
      </c>
      <c r="C32" s="29"/>
      <c r="D32" s="29"/>
      <c r="E32" s="29"/>
      <c r="F32" s="29"/>
      <c r="G32" s="29"/>
      <c r="H32" s="29"/>
      <c r="I32" s="29"/>
      <c r="J32" s="29"/>
      <c r="K32" s="29"/>
      <c r="L32" s="24">
        <f t="shared" si="3"/>
        <v>0</v>
      </c>
    </row>
    <row r="33" spans="1:12" ht="12.75">
      <c r="A33" s="28"/>
      <c r="B33" s="29" t="s">
        <v>24</v>
      </c>
      <c r="C33" s="29"/>
      <c r="D33" s="29"/>
      <c r="E33" s="29"/>
      <c r="F33" s="29"/>
      <c r="G33" s="29"/>
      <c r="H33" s="29"/>
      <c r="I33" s="29"/>
      <c r="J33" s="29"/>
      <c r="K33" s="29"/>
      <c r="L33" s="24">
        <f t="shared" si="3"/>
        <v>0</v>
      </c>
    </row>
    <row r="34" spans="1:12" ht="12.75">
      <c r="A34" s="28"/>
      <c r="B34" s="29" t="s">
        <v>25</v>
      </c>
      <c r="C34" s="29">
        <v>5</v>
      </c>
      <c r="D34" s="29">
        <v>5</v>
      </c>
      <c r="E34" s="29">
        <v>5</v>
      </c>
      <c r="F34" s="29">
        <v>5</v>
      </c>
      <c r="G34" s="29">
        <v>5</v>
      </c>
      <c r="H34" s="29">
        <v>5</v>
      </c>
      <c r="I34" s="29">
        <v>1.15</v>
      </c>
      <c r="J34" s="29"/>
      <c r="K34" s="29">
        <v>1.254</v>
      </c>
      <c r="L34" s="24">
        <f t="shared" si="3"/>
        <v>6.27</v>
      </c>
    </row>
    <row r="35" spans="1:12" ht="25.5">
      <c r="A35" s="28"/>
      <c r="B35" s="29" t="s">
        <v>27</v>
      </c>
      <c r="C35" s="29"/>
      <c r="D35" s="29"/>
      <c r="E35" s="29"/>
      <c r="F35" s="29"/>
      <c r="G35" s="29"/>
      <c r="H35" s="29"/>
      <c r="I35" s="29"/>
      <c r="J35" s="29"/>
      <c r="K35" s="29"/>
      <c r="L35" s="24">
        <f t="shared" si="3"/>
        <v>0</v>
      </c>
    </row>
    <row r="36" spans="1:12" ht="25.5">
      <c r="A36" s="28"/>
      <c r="B36" s="29" t="s">
        <v>28</v>
      </c>
      <c r="C36" s="29"/>
      <c r="D36" s="29"/>
      <c r="E36" s="29"/>
      <c r="F36" s="29"/>
      <c r="G36" s="29"/>
      <c r="H36" s="29"/>
      <c r="I36" s="29"/>
      <c r="J36" s="29"/>
      <c r="K36" s="29"/>
      <c r="L36" s="24">
        <f t="shared" si="3"/>
        <v>0</v>
      </c>
    </row>
    <row r="37" spans="1:12" ht="12.75">
      <c r="A37" s="32"/>
      <c r="B37" s="29"/>
      <c r="C37" s="31"/>
      <c r="D37" s="31"/>
      <c r="E37" s="31"/>
      <c r="F37" s="31"/>
      <c r="G37" s="26"/>
      <c r="H37" s="31"/>
      <c r="I37" s="31"/>
      <c r="J37" s="31"/>
      <c r="K37" s="31"/>
      <c r="L37" s="24">
        <f t="shared" si="3"/>
        <v>0</v>
      </c>
    </row>
    <row r="38" spans="1:16" ht="25.5">
      <c r="A38" s="27"/>
      <c r="B38" s="16" t="s">
        <v>33</v>
      </c>
      <c r="C38" s="17">
        <f aca="true" t="shared" si="4" ref="C38:H38">SUM(C39:C46)</f>
        <v>17</v>
      </c>
      <c r="D38" s="17">
        <f t="shared" si="4"/>
        <v>17</v>
      </c>
      <c r="E38" s="17">
        <f t="shared" si="4"/>
        <v>17</v>
      </c>
      <c r="F38" s="17">
        <f t="shared" si="4"/>
        <v>17</v>
      </c>
      <c r="G38" s="18">
        <f t="shared" si="4"/>
        <v>17</v>
      </c>
      <c r="H38" s="17">
        <f t="shared" si="4"/>
        <v>17</v>
      </c>
      <c r="I38" s="19"/>
      <c r="J38" s="19"/>
      <c r="K38" s="20"/>
      <c r="L38" s="21">
        <f>SUM(L39:L46)</f>
        <v>20.011000000000003</v>
      </c>
      <c r="M38">
        <f>+L38*5/100</f>
        <v>1.00055</v>
      </c>
      <c r="N38">
        <f>SUM(L38:M38)</f>
        <v>21.011550000000003</v>
      </c>
      <c r="O38">
        <f>+N38*5/100</f>
        <v>1.0505775000000002</v>
      </c>
      <c r="P38">
        <f>SUM(N38:O38)</f>
        <v>22.062127500000003</v>
      </c>
    </row>
    <row r="39" spans="1:12" ht="12.75">
      <c r="A39" s="28"/>
      <c r="B39" s="29" t="s">
        <v>32</v>
      </c>
      <c r="C39" s="29"/>
      <c r="D39" s="30"/>
      <c r="E39" s="29"/>
      <c r="F39" s="29"/>
      <c r="G39" s="29"/>
      <c r="H39" s="30"/>
      <c r="I39" s="29"/>
      <c r="J39" s="29"/>
      <c r="K39" s="29"/>
      <c r="L39" s="24">
        <f aca="true" t="shared" si="5" ref="L39:L47">E39*K39</f>
        <v>0</v>
      </c>
    </row>
    <row r="40" spans="1:12" ht="12.75">
      <c r="A40" s="28"/>
      <c r="B40" s="29" t="s">
        <v>24</v>
      </c>
      <c r="C40" s="29"/>
      <c r="D40" s="29"/>
      <c r="E40" s="29"/>
      <c r="F40" s="29"/>
      <c r="G40" s="29"/>
      <c r="H40" s="29"/>
      <c r="I40" s="29"/>
      <c r="J40" s="29"/>
      <c r="K40" s="29"/>
      <c r="L40" s="24">
        <f t="shared" si="5"/>
        <v>0</v>
      </c>
    </row>
    <row r="41" spans="1:12" ht="12.75">
      <c r="A41" s="28"/>
      <c r="B41" s="29" t="s">
        <v>34</v>
      </c>
      <c r="C41" s="29"/>
      <c r="D41" s="29"/>
      <c r="E41" s="29"/>
      <c r="F41" s="29"/>
      <c r="G41" s="29"/>
      <c r="H41" s="29"/>
      <c r="I41" s="29"/>
      <c r="J41" s="29"/>
      <c r="K41" s="29"/>
      <c r="L41" s="24">
        <f t="shared" si="5"/>
        <v>0</v>
      </c>
    </row>
    <row r="42" spans="1:12" ht="12.75">
      <c r="A42" s="28"/>
      <c r="B42" s="29" t="s">
        <v>25</v>
      </c>
      <c r="C42" s="29">
        <v>12</v>
      </c>
      <c r="D42" s="29">
        <v>12</v>
      </c>
      <c r="E42" s="29">
        <v>12</v>
      </c>
      <c r="F42" s="29">
        <v>12</v>
      </c>
      <c r="G42" s="29">
        <v>12</v>
      </c>
      <c r="H42" s="29">
        <v>12</v>
      </c>
      <c r="I42" s="29">
        <v>1.06</v>
      </c>
      <c r="J42" s="29"/>
      <c r="K42" s="29">
        <v>1.268</v>
      </c>
      <c r="L42" s="24">
        <f t="shared" si="5"/>
        <v>15.216000000000001</v>
      </c>
    </row>
    <row r="43" spans="1:12" ht="25.5">
      <c r="A43" s="28"/>
      <c r="B43" s="29" t="s">
        <v>27</v>
      </c>
      <c r="C43" s="29"/>
      <c r="D43" s="29"/>
      <c r="E43" s="29"/>
      <c r="F43" s="29"/>
      <c r="G43" s="29"/>
      <c r="H43" s="29"/>
      <c r="I43" s="29"/>
      <c r="J43" s="29"/>
      <c r="K43" s="29"/>
      <c r="L43" s="24">
        <f t="shared" si="5"/>
        <v>0</v>
      </c>
    </row>
    <row r="44" spans="1:12" ht="25.5">
      <c r="A44" s="28"/>
      <c r="B44" s="29" t="s">
        <v>28</v>
      </c>
      <c r="C44" s="29"/>
      <c r="D44" s="29"/>
      <c r="E44" s="29"/>
      <c r="F44" s="29"/>
      <c r="G44" s="29"/>
      <c r="H44" s="29"/>
      <c r="I44" s="29"/>
      <c r="J44" s="29"/>
      <c r="K44" s="29"/>
      <c r="L44" s="24">
        <f t="shared" si="5"/>
        <v>0</v>
      </c>
    </row>
    <row r="45" spans="1:12" ht="25.5">
      <c r="A45" s="28"/>
      <c r="B45" s="29" t="s">
        <v>35</v>
      </c>
      <c r="C45" s="33"/>
      <c r="D45" s="29"/>
      <c r="E45" s="29"/>
      <c r="F45" s="29"/>
      <c r="G45" s="29"/>
      <c r="H45" s="29"/>
      <c r="I45" s="29"/>
      <c r="J45" s="29"/>
      <c r="K45" s="29"/>
      <c r="L45" s="24">
        <f t="shared" si="5"/>
        <v>0</v>
      </c>
    </row>
    <row r="46" spans="1:12" ht="12.75">
      <c r="A46" s="32"/>
      <c r="B46" s="31" t="s">
        <v>36</v>
      </c>
      <c r="C46" s="31">
        <v>5</v>
      </c>
      <c r="D46" s="31">
        <v>5</v>
      </c>
      <c r="E46" s="31">
        <v>5</v>
      </c>
      <c r="F46" s="31">
        <v>5</v>
      </c>
      <c r="G46" s="31">
        <v>5</v>
      </c>
      <c r="H46" s="31">
        <v>5</v>
      </c>
      <c r="I46" s="31">
        <v>0.88</v>
      </c>
      <c r="J46" s="31"/>
      <c r="K46" s="31">
        <v>0.959</v>
      </c>
      <c r="L46" s="24">
        <f t="shared" si="5"/>
        <v>4.795</v>
      </c>
    </row>
    <row r="47" spans="1:16" ht="12.75">
      <c r="A47" s="34"/>
      <c r="B47" s="35"/>
      <c r="C47" s="35"/>
      <c r="D47" s="35"/>
      <c r="E47" s="35"/>
      <c r="F47" s="35"/>
      <c r="G47" s="22"/>
      <c r="H47" s="35"/>
      <c r="I47" s="35"/>
      <c r="J47" s="35"/>
      <c r="K47" s="35"/>
      <c r="L47" s="36">
        <f t="shared" si="5"/>
        <v>0</v>
      </c>
      <c r="N47">
        <f>SUM(L47:M47)</f>
        <v>0</v>
      </c>
      <c r="O47">
        <f>+N47*5/100</f>
        <v>0</v>
      </c>
      <c r="P47">
        <f>SUM(N47:O47)</f>
        <v>0</v>
      </c>
    </row>
    <row r="48" spans="1:16" ht="12.75">
      <c r="A48" s="27"/>
      <c r="B48" s="16" t="s">
        <v>37</v>
      </c>
      <c r="C48" s="17">
        <f aca="true" t="shared" si="6" ref="C48:H48">SUM(C49:C52)</f>
        <v>10</v>
      </c>
      <c r="D48" s="17">
        <f t="shared" si="6"/>
        <v>10</v>
      </c>
      <c r="E48" s="17">
        <f t="shared" si="6"/>
        <v>10</v>
      </c>
      <c r="F48" s="17">
        <f t="shared" si="6"/>
        <v>10</v>
      </c>
      <c r="G48" s="18">
        <f t="shared" si="6"/>
        <v>10</v>
      </c>
      <c r="H48" s="17">
        <f t="shared" si="6"/>
        <v>10</v>
      </c>
      <c r="I48" s="19"/>
      <c r="J48" s="19"/>
      <c r="K48" s="20"/>
      <c r="L48" s="21">
        <f>SUM(L49:L52)</f>
        <v>9.08</v>
      </c>
      <c r="M48">
        <f>+L48*5/100</f>
        <v>0.45399999999999996</v>
      </c>
      <c r="N48">
        <f>SUM(L48:M48)</f>
        <v>9.534</v>
      </c>
      <c r="O48">
        <f>+N48*5/100</f>
        <v>0.4767</v>
      </c>
      <c r="P48">
        <f>SUM(N48:O48)</f>
        <v>10.0107</v>
      </c>
    </row>
    <row r="49" spans="1:12" ht="12.75">
      <c r="A49" s="28"/>
      <c r="B49" s="29" t="s">
        <v>38</v>
      </c>
      <c r="C49" s="29">
        <v>10</v>
      </c>
      <c r="D49" s="29">
        <v>10</v>
      </c>
      <c r="E49" s="29">
        <v>10</v>
      </c>
      <c r="F49" s="29">
        <v>10</v>
      </c>
      <c r="G49" s="29">
        <v>10</v>
      </c>
      <c r="H49" s="29">
        <v>10</v>
      </c>
      <c r="I49" s="29">
        <v>0.62</v>
      </c>
      <c r="J49" s="29"/>
      <c r="K49" s="29">
        <v>0.908</v>
      </c>
      <c r="L49" s="24">
        <f>E49*K49</f>
        <v>9.08</v>
      </c>
    </row>
    <row r="50" spans="1:12" ht="12.75">
      <c r="A50" s="28"/>
      <c r="B50" s="29"/>
      <c r="C50" s="29"/>
      <c r="D50" s="29"/>
      <c r="E50" s="29"/>
      <c r="F50" s="29"/>
      <c r="G50" s="22"/>
      <c r="H50" s="29"/>
      <c r="I50" s="29"/>
      <c r="J50" s="29"/>
      <c r="K50" s="29"/>
      <c r="L50" s="24">
        <f>E50*K50</f>
        <v>0</v>
      </c>
    </row>
    <row r="51" spans="1:12" ht="12.75">
      <c r="A51" s="28"/>
      <c r="B51" s="29"/>
      <c r="C51" s="29"/>
      <c r="D51" s="29"/>
      <c r="E51" s="29"/>
      <c r="F51" s="29"/>
      <c r="G51" s="37"/>
      <c r="H51" s="29"/>
      <c r="I51" s="29"/>
      <c r="J51" s="29"/>
      <c r="K51" s="29"/>
      <c r="L51" s="24">
        <f>E51*K51</f>
        <v>0</v>
      </c>
    </row>
    <row r="52" spans="1:13" ht="12.75">
      <c r="A52" s="34"/>
      <c r="B52" s="35"/>
      <c r="C52" s="35"/>
      <c r="D52" s="35"/>
      <c r="E52" s="35"/>
      <c r="F52" s="35"/>
      <c r="G52" s="38"/>
      <c r="H52" s="31"/>
      <c r="I52" s="35"/>
      <c r="J52" s="35"/>
      <c r="K52" s="35"/>
      <c r="L52" s="24">
        <f>E52*K52</f>
        <v>0</v>
      </c>
      <c r="M52">
        <f>+L52*5/100</f>
        <v>0</v>
      </c>
    </row>
    <row r="53" spans="1:16" ht="12.75">
      <c r="A53" s="27"/>
      <c r="B53" s="16" t="s">
        <v>65</v>
      </c>
      <c r="C53" s="17">
        <f aca="true" t="shared" si="7" ref="C53:H53">SUM(C54:C57)</f>
        <v>3</v>
      </c>
      <c r="D53" s="17">
        <f t="shared" si="7"/>
        <v>3</v>
      </c>
      <c r="E53" s="17">
        <f t="shared" si="7"/>
        <v>3</v>
      </c>
      <c r="F53" s="17">
        <f t="shared" si="7"/>
        <v>3</v>
      </c>
      <c r="G53" s="18">
        <f t="shared" si="7"/>
        <v>3</v>
      </c>
      <c r="H53" s="17">
        <f t="shared" si="7"/>
        <v>3</v>
      </c>
      <c r="I53" s="19"/>
      <c r="J53" s="19"/>
      <c r="K53" s="20"/>
      <c r="L53" s="39">
        <f>SUM(L54:L57)</f>
        <v>3.18</v>
      </c>
      <c r="M53">
        <f>+L53*5/100</f>
        <v>0.159</v>
      </c>
      <c r="N53">
        <f>SUM(L53:M53)</f>
        <v>3.339</v>
      </c>
      <c r="O53">
        <f>+N53*5/100</f>
        <v>0.16695000000000002</v>
      </c>
      <c r="P53">
        <f>SUM(N53:O53)</f>
        <v>3.50595</v>
      </c>
    </row>
    <row r="54" spans="1:12" ht="12.75">
      <c r="A54" s="28"/>
      <c r="B54" s="29" t="s">
        <v>39</v>
      </c>
      <c r="C54" s="31">
        <v>3</v>
      </c>
      <c r="D54" s="31">
        <v>3</v>
      </c>
      <c r="E54" s="31">
        <v>3</v>
      </c>
      <c r="F54" s="31">
        <v>3</v>
      </c>
      <c r="G54" s="31">
        <v>3</v>
      </c>
      <c r="H54" s="31">
        <v>3</v>
      </c>
      <c r="I54" s="31">
        <v>1.06</v>
      </c>
      <c r="J54" s="31"/>
      <c r="K54" s="31">
        <v>1.06</v>
      </c>
      <c r="L54" s="24">
        <f>E54*K54</f>
        <v>3.18</v>
      </c>
    </row>
    <row r="55" spans="1:12" ht="12.75">
      <c r="A55" s="28"/>
      <c r="B55" s="29" t="s">
        <v>40</v>
      </c>
      <c r="C55" s="29"/>
      <c r="D55" s="29"/>
      <c r="E55" s="29"/>
      <c r="F55" s="29"/>
      <c r="G55" s="29"/>
      <c r="H55" s="29"/>
      <c r="I55" s="29"/>
      <c r="J55" s="29"/>
      <c r="K55" s="29"/>
      <c r="L55" s="24">
        <f>E55*K55</f>
        <v>0</v>
      </c>
    </row>
    <row r="56" spans="1:12" ht="12.75">
      <c r="A56" s="28"/>
      <c r="B56" s="29" t="s">
        <v>66</v>
      </c>
      <c r="C56" s="29"/>
      <c r="D56" s="29"/>
      <c r="E56" s="29"/>
      <c r="F56" s="29"/>
      <c r="G56" s="37"/>
      <c r="H56" s="29"/>
      <c r="I56" s="29"/>
      <c r="J56" s="29"/>
      <c r="K56" s="29"/>
      <c r="L56" s="24">
        <f>E56*K56</f>
        <v>0</v>
      </c>
    </row>
    <row r="57" spans="1:12" ht="13.5" thickBot="1">
      <c r="A57" s="28"/>
      <c r="B57" s="29" t="s">
        <v>67</v>
      </c>
      <c r="C57" s="29"/>
      <c r="D57" s="29"/>
      <c r="E57" s="29"/>
      <c r="F57" s="29"/>
      <c r="G57" s="37"/>
      <c r="H57" s="40"/>
      <c r="I57" s="29"/>
      <c r="J57" s="29"/>
      <c r="K57" s="29"/>
      <c r="L57" s="24">
        <f>E57*K57</f>
        <v>0</v>
      </c>
    </row>
    <row r="58" spans="1:16" ht="16.5" thickBot="1" thickTop="1">
      <c r="A58" s="510" t="s">
        <v>64</v>
      </c>
      <c r="B58" s="511"/>
      <c r="C58" s="41">
        <f aca="true" t="shared" si="8" ref="C58:H58">SUM(C20+C30+C38+C48+C53)</f>
        <v>82</v>
      </c>
      <c r="D58" s="41">
        <f t="shared" si="8"/>
        <v>82</v>
      </c>
      <c r="E58" s="41">
        <f t="shared" si="8"/>
        <v>82</v>
      </c>
      <c r="F58" s="41">
        <f t="shared" si="8"/>
        <v>82</v>
      </c>
      <c r="G58" s="41">
        <f t="shared" si="8"/>
        <v>82</v>
      </c>
      <c r="H58" s="41">
        <f t="shared" si="8"/>
        <v>82</v>
      </c>
      <c r="I58" s="42"/>
      <c r="J58" s="42"/>
      <c r="K58" s="43"/>
      <c r="L58" s="41">
        <f>SUM(L20+L30+L38+L48+L53)</f>
        <v>112.915</v>
      </c>
      <c r="M58">
        <f>+L58*5/100</f>
        <v>5.6457500000000005</v>
      </c>
      <c r="N58">
        <f>SUM(L58:M58)</f>
        <v>118.56075000000001</v>
      </c>
      <c r="O58">
        <f>+N58*5/100</f>
        <v>5.9280375</v>
      </c>
      <c r="P58">
        <f>SUM(N58:O58)</f>
        <v>124.48878750000002</v>
      </c>
    </row>
    <row r="59" ht="13.5" thickTop="1"/>
    <row r="61" spans="1:11" ht="12.75">
      <c r="A61" s="44" t="s">
        <v>41</v>
      </c>
      <c r="H61" s="44"/>
      <c r="I61" s="44"/>
      <c r="J61" s="44"/>
      <c r="K61" s="44"/>
    </row>
    <row r="62" spans="1:12" ht="13.5" thickBot="1">
      <c r="A62" s="45"/>
      <c r="B62" s="46"/>
      <c r="C62" s="46"/>
      <c r="D62" s="46"/>
      <c r="E62" s="46"/>
      <c r="F62" s="46"/>
      <c r="G62" s="46"/>
      <c r="H62" s="45"/>
      <c r="I62" s="45"/>
      <c r="J62" s="45"/>
      <c r="K62" s="45"/>
      <c r="L62" s="46"/>
    </row>
    <row r="63" spans="1:12" ht="13.5" thickBot="1">
      <c r="A63" s="45"/>
      <c r="B63" s="46"/>
      <c r="C63" s="46"/>
      <c r="D63" s="46"/>
      <c r="E63" s="46"/>
      <c r="F63" s="46"/>
      <c r="G63" s="46"/>
      <c r="H63" s="45"/>
      <c r="I63" s="45"/>
      <c r="J63" s="45"/>
      <c r="K63" s="45"/>
      <c r="L63" s="46"/>
    </row>
    <row r="64" spans="1:12" ht="13.5" thickBot="1">
      <c r="A64" s="45"/>
      <c r="B64" s="46"/>
      <c r="C64" s="46"/>
      <c r="D64" s="46"/>
      <c r="E64" s="46"/>
      <c r="F64" s="46"/>
      <c r="G64" s="46"/>
      <c r="H64" s="45"/>
      <c r="I64" s="45"/>
      <c r="J64" s="45"/>
      <c r="K64" s="45"/>
      <c r="L64" s="46"/>
    </row>
    <row r="65" ht="12.75">
      <c r="H65"/>
    </row>
    <row r="66" ht="12.75">
      <c r="H66"/>
    </row>
    <row r="67" spans="1:8" ht="12.75">
      <c r="A67" s="47" t="s">
        <v>42</v>
      </c>
      <c r="B67" s="47"/>
      <c r="C67" s="47"/>
      <c r="D67" s="47"/>
      <c r="E67" s="47"/>
      <c r="F67" s="47"/>
      <c r="G67" s="47"/>
      <c r="H67" s="47"/>
    </row>
    <row r="68" spans="1:8" ht="12.75">
      <c r="A68" s="47" t="s">
        <v>43</v>
      </c>
      <c r="B68" s="47"/>
      <c r="C68" s="47"/>
      <c r="D68" s="47"/>
      <c r="E68" s="47"/>
      <c r="F68" s="47"/>
      <c r="G68" s="47"/>
      <c r="H68" s="47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 s="44"/>
    </row>
    <row r="77" spans="1:8" ht="12.75">
      <c r="A77" s="44" t="s">
        <v>44</v>
      </c>
      <c r="B77" s="44"/>
      <c r="C77" s="44"/>
      <c r="D77" s="44"/>
      <c r="E77" s="44"/>
      <c r="F77" s="44"/>
      <c r="H77"/>
    </row>
    <row r="78" spans="7:8" ht="12.75">
      <c r="G78" s="48"/>
      <c r="H78"/>
    </row>
    <row r="79" spans="1:8" ht="12.75">
      <c r="A79" s="44" t="s">
        <v>45</v>
      </c>
      <c r="B79" s="44" t="s">
        <v>7</v>
      </c>
      <c r="C79" s="44"/>
      <c r="H79"/>
    </row>
    <row r="80" ht="12.75">
      <c r="H80"/>
    </row>
    <row r="81" spans="1:12" ht="12.75">
      <c r="A81" s="48"/>
      <c r="B81" s="48" t="s">
        <v>46</v>
      </c>
      <c r="C81" s="100">
        <f>L58</f>
        <v>112.915</v>
      </c>
      <c r="D81" s="49" t="s">
        <v>47</v>
      </c>
      <c r="E81" s="50">
        <v>4546.85</v>
      </c>
      <c r="F81" s="48" t="s">
        <v>48</v>
      </c>
      <c r="G81" s="48" t="s">
        <v>49</v>
      </c>
      <c r="H81" s="48"/>
      <c r="J81" s="51"/>
      <c r="L81" s="52">
        <f>C81*E81*12</f>
        <v>6160890.813000001</v>
      </c>
    </row>
    <row r="82" spans="1:12" ht="12.75">
      <c r="A82" s="48"/>
      <c r="B82" s="48"/>
      <c r="C82" s="94"/>
      <c r="D82" s="48"/>
      <c r="E82" s="48"/>
      <c r="F82" s="48"/>
      <c r="G82" s="48"/>
      <c r="H82" s="48"/>
      <c r="J82" s="53"/>
      <c r="L82" s="52"/>
    </row>
    <row r="83" spans="1:12" ht="12.75">
      <c r="A83" s="48"/>
      <c r="B83" s="48"/>
      <c r="C83" s="94"/>
      <c r="D83" s="48"/>
      <c r="E83" s="48"/>
      <c r="F83" s="48"/>
      <c r="G83" s="48" t="s">
        <v>50</v>
      </c>
      <c r="H83" s="48"/>
      <c r="J83" s="53"/>
      <c r="L83" s="4">
        <f>290000+13500</f>
        <v>303500</v>
      </c>
    </row>
    <row r="84" spans="1:12" ht="12.75">
      <c r="A84" s="48"/>
      <c r="B84" s="48"/>
      <c r="C84" s="94"/>
      <c r="D84" s="48"/>
      <c r="E84" s="48"/>
      <c r="F84" s="48"/>
      <c r="G84" s="48"/>
      <c r="H84" s="48"/>
      <c r="J84" s="53"/>
      <c r="L84" s="4">
        <v>0</v>
      </c>
    </row>
    <row r="85" spans="1:12" ht="13.5" thickBot="1">
      <c r="A85" s="54"/>
      <c r="B85" s="55"/>
      <c r="C85" s="95"/>
      <c r="D85" s="54"/>
      <c r="E85" s="48"/>
      <c r="F85" s="48"/>
      <c r="G85" s="48" t="s">
        <v>51</v>
      </c>
      <c r="H85" s="54"/>
      <c r="I85" s="7"/>
      <c r="J85" s="56"/>
      <c r="K85" s="56"/>
      <c r="L85" s="56">
        <f>(L81+L83)*17.2%</f>
        <v>1111875.2198360001</v>
      </c>
    </row>
    <row r="86" spans="1:10" ht="13.5" thickTop="1">
      <c r="A86" s="54"/>
      <c r="B86" s="55"/>
      <c r="C86" s="95"/>
      <c r="D86" s="54"/>
      <c r="E86" s="48"/>
      <c r="F86" s="48"/>
      <c r="G86" s="57"/>
      <c r="H86" s="57"/>
      <c r="J86" s="53"/>
    </row>
    <row r="87" spans="1:12" ht="13.5" thickBot="1">
      <c r="A87" s="54"/>
      <c r="B87" s="54"/>
      <c r="C87" s="96"/>
      <c r="D87" s="54"/>
      <c r="E87" s="54"/>
      <c r="F87" s="54"/>
      <c r="G87" s="54" t="s">
        <v>52</v>
      </c>
      <c r="H87" s="54"/>
      <c r="J87" s="58"/>
      <c r="L87" s="56">
        <f>SUM(L81:L85)</f>
        <v>7576266.032836001</v>
      </c>
    </row>
    <row r="88" spans="1:10" ht="13.5" thickTop="1">
      <c r="A88" s="54"/>
      <c r="B88" s="54"/>
      <c r="C88" s="96"/>
      <c r="D88" s="54"/>
      <c r="E88" s="54"/>
      <c r="F88" s="54"/>
      <c r="G88" s="54"/>
      <c r="H88" s="54"/>
      <c r="J88" s="59"/>
    </row>
    <row r="89" spans="1:12" ht="12.75">
      <c r="A89" s="60"/>
      <c r="B89" s="60"/>
      <c r="C89" s="95"/>
      <c r="D89" s="54"/>
      <c r="E89" s="54"/>
      <c r="F89" s="54"/>
      <c r="G89" s="88" t="s">
        <v>124</v>
      </c>
      <c r="H89" s="88"/>
      <c r="I89" s="89"/>
      <c r="J89" s="90"/>
      <c r="K89" s="89"/>
      <c r="L89" s="87">
        <v>289000</v>
      </c>
    </row>
    <row r="90" spans="1:12" ht="12.75">
      <c r="A90" s="61" t="s">
        <v>53</v>
      </c>
      <c r="B90" s="44" t="s">
        <v>8</v>
      </c>
      <c r="C90" s="97"/>
      <c r="H90" s="44" t="s">
        <v>125</v>
      </c>
      <c r="J90" s="59"/>
      <c r="L90" s="86">
        <f>SUM(L87:L89)</f>
        <v>7865266.032836001</v>
      </c>
    </row>
    <row r="91" spans="3:12" ht="12.75">
      <c r="C91" s="85"/>
      <c r="H91"/>
      <c r="J91" s="59"/>
      <c r="L91" s="86"/>
    </row>
    <row r="92" spans="1:12" ht="38.25">
      <c r="A92" s="48"/>
      <c r="B92" s="62" t="s">
        <v>54</v>
      </c>
      <c r="C92" s="98">
        <v>118</v>
      </c>
      <c r="D92" s="49" t="s">
        <v>47</v>
      </c>
      <c r="E92" s="50">
        <v>4546.85</v>
      </c>
      <c r="F92" s="48" t="s">
        <v>48</v>
      </c>
      <c r="G92" s="48" t="s">
        <v>49</v>
      </c>
      <c r="H92" s="48"/>
      <c r="J92" s="51"/>
      <c r="L92" s="52">
        <f>C92*E92*12</f>
        <v>6438339.600000001</v>
      </c>
    </row>
    <row r="93" spans="1:12" ht="12.75">
      <c r="A93" s="48"/>
      <c r="B93" s="48"/>
      <c r="C93" s="94"/>
      <c r="D93" s="48"/>
      <c r="E93" s="48"/>
      <c r="F93" s="48"/>
      <c r="G93" s="48"/>
      <c r="H93" s="48"/>
      <c r="J93" s="53"/>
      <c r="L93" s="52"/>
    </row>
    <row r="94" spans="1:12" ht="12.75">
      <c r="A94" s="48"/>
      <c r="B94" s="48"/>
      <c r="C94" s="94"/>
      <c r="D94" s="48"/>
      <c r="E94" s="48"/>
      <c r="F94" s="48"/>
      <c r="G94" s="48" t="s">
        <v>50</v>
      </c>
      <c r="H94" s="48"/>
      <c r="J94" s="53"/>
      <c r="L94" s="4">
        <f>290000+13500</f>
        <v>303500</v>
      </c>
    </row>
    <row r="95" spans="1:12" ht="12.75">
      <c r="A95" s="48"/>
      <c r="B95" s="48"/>
      <c r="C95" s="94"/>
      <c r="D95" s="48"/>
      <c r="E95" s="48"/>
      <c r="F95" s="48"/>
      <c r="G95" s="48"/>
      <c r="H95" s="48"/>
      <c r="J95" s="53"/>
      <c r="L95" s="52"/>
    </row>
    <row r="96" spans="1:12" ht="13.5" thickBot="1">
      <c r="A96" s="54"/>
      <c r="B96" s="55"/>
      <c r="C96" s="95"/>
      <c r="D96" s="54"/>
      <c r="E96" s="48"/>
      <c r="F96" s="48"/>
      <c r="G96" s="48" t="s">
        <v>51</v>
      </c>
      <c r="H96" s="54"/>
      <c r="I96" s="7"/>
      <c r="J96" s="56"/>
      <c r="K96" s="56"/>
      <c r="L96" s="56">
        <f>(L92+L94)*17.2%</f>
        <v>1159596.4112</v>
      </c>
    </row>
    <row r="97" spans="1:12" ht="13.5" thickTop="1">
      <c r="A97" s="54"/>
      <c r="B97" s="55"/>
      <c r="C97" s="95"/>
      <c r="D97" s="54"/>
      <c r="E97" s="48"/>
      <c r="F97" s="48"/>
      <c r="G97" s="57"/>
      <c r="H97" s="57"/>
      <c r="J97" s="53"/>
      <c r="L97" s="52"/>
    </row>
    <row r="98" spans="1:12" ht="13.5" thickBot="1">
      <c r="A98" s="54"/>
      <c r="B98" s="54"/>
      <c r="C98" s="96"/>
      <c r="D98" s="54"/>
      <c r="E98" s="54"/>
      <c r="F98" s="54"/>
      <c r="G98" s="54" t="s">
        <v>52</v>
      </c>
      <c r="H98" s="54"/>
      <c r="J98" s="58"/>
      <c r="L98" s="56">
        <f>SUM(L92:L96)</f>
        <v>7901436.0112000005</v>
      </c>
    </row>
    <row r="99" spans="1:12" ht="13.5" thickTop="1">
      <c r="A99" s="54"/>
      <c r="B99" s="54"/>
      <c r="C99" s="96"/>
      <c r="D99" s="54"/>
      <c r="E99" s="54"/>
      <c r="F99" s="54"/>
      <c r="G99" s="54"/>
      <c r="H99" s="54"/>
      <c r="J99" s="59"/>
      <c r="L99" s="52"/>
    </row>
    <row r="100" spans="1:12" ht="12.75">
      <c r="A100" s="4"/>
      <c r="B100" s="4"/>
      <c r="C100" s="99"/>
      <c r="D100" s="4"/>
      <c r="E100" s="4"/>
      <c r="F100" s="4"/>
      <c r="G100" s="88" t="s">
        <v>124</v>
      </c>
      <c r="H100" s="88"/>
      <c r="I100" s="89"/>
      <c r="J100" s="90"/>
      <c r="K100" s="89"/>
      <c r="L100" s="87">
        <v>289000</v>
      </c>
    </row>
    <row r="101" spans="1:12" ht="12.75">
      <c r="A101" s="44" t="s">
        <v>55</v>
      </c>
      <c r="B101" s="44" t="s">
        <v>59</v>
      </c>
      <c r="C101" s="97"/>
      <c r="H101" s="44" t="s">
        <v>125</v>
      </c>
      <c r="J101" s="59"/>
      <c r="L101" s="86">
        <f>SUM(L98:L100)</f>
        <v>8190436.0112000005</v>
      </c>
    </row>
    <row r="102" spans="3:12" ht="12.75">
      <c r="C102" s="85"/>
      <c r="H102"/>
      <c r="J102" s="59"/>
      <c r="L102" s="52"/>
    </row>
    <row r="103" spans="1:12" ht="38.25">
      <c r="A103" s="48"/>
      <c r="B103" s="62" t="s">
        <v>56</v>
      </c>
      <c r="C103" s="98">
        <v>125</v>
      </c>
      <c r="D103" s="49" t="s">
        <v>47</v>
      </c>
      <c r="E103" s="50">
        <v>4546.85</v>
      </c>
      <c r="F103" s="48" t="s">
        <v>48</v>
      </c>
      <c r="G103" s="48" t="s">
        <v>49</v>
      </c>
      <c r="H103" s="48"/>
      <c r="J103" s="51"/>
      <c r="L103" s="52">
        <f>C103*E103*12</f>
        <v>6820275</v>
      </c>
    </row>
    <row r="104" spans="1:12" ht="12.75">
      <c r="A104" s="48"/>
      <c r="B104" s="48"/>
      <c r="C104" s="48"/>
      <c r="D104" s="48"/>
      <c r="E104" s="48"/>
      <c r="F104" s="48"/>
      <c r="G104" s="48"/>
      <c r="H104" s="48"/>
      <c r="J104" s="53"/>
      <c r="L104" s="52"/>
    </row>
    <row r="105" spans="1:12" ht="12.75">
      <c r="A105" s="48"/>
      <c r="B105" s="48"/>
      <c r="C105" s="48"/>
      <c r="D105" s="48"/>
      <c r="E105" s="48"/>
      <c r="F105" s="48"/>
      <c r="G105" s="48" t="s">
        <v>50</v>
      </c>
      <c r="H105" s="48"/>
      <c r="J105" s="53"/>
      <c r="L105" s="4">
        <f>290000+13500</f>
        <v>303500</v>
      </c>
    </row>
    <row r="106" spans="1:12" ht="12.75">
      <c r="A106" s="48"/>
      <c r="B106" s="48"/>
      <c r="C106" s="48"/>
      <c r="D106" s="48"/>
      <c r="E106" s="48"/>
      <c r="F106" s="48"/>
      <c r="G106" s="48"/>
      <c r="H106" s="48"/>
      <c r="J106" s="53"/>
      <c r="L106" s="52"/>
    </row>
    <row r="107" spans="1:12" ht="13.5" thickBot="1">
      <c r="A107" s="54"/>
      <c r="B107" s="55"/>
      <c r="C107" s="55"/>
      <c r="D107" s="54"/>
      <c r="E107" s="48"/>
      <c r="F107" s="48"/>
      <c r="G107" s="48" t="s">
        <v>51</v>
      </c>
      <c r="H107" s="54"/>
      <c r="I107" s="7"/>
      <c r="J107" s="56"/>
      <c r="K107" s="56"/>
      <c r="L107" s="56">
        <f>(L103+L105)*17.2%</f>
        <v>1225289.2999999998</v>
      </c>
    </row>
    <row r="108" spans="1:12" ht="13.5" thickTop="1">
      <c r="A108" s="54"/>
      <c r="B108" s="55"/>
      <c r="C108" s="55"/>
      <c r="D108" s="54"/>
      <c r="E108" s="48"/>
      <c r="F108" s="48"/>
      <c r="G108" s="57"/>
      <c r="H108" s="57"/>
      <c r="J108" s="53"/>
      <c r="L108" s="52"/>
    </row>
    <row r="109" spans="1:12" ht="13.5" thickBot="1">
      <c r="A109" s="54"/>
      <c r="B109" s="54"/>
      <c r="C109" s="54"/>
      <c r="D109" s="54"/>
      <c r="E109" s="54"/>
      <c r="F109" s="54"/>
      <c r="G109" s="54" t="s">
        <v>52</v>
      </c>
      <c r="H109" s="54"/>
      <c r="J109" s="58"/>
      <c r="L109" s="56">
        <f>SUM(L103:L107)</f>
        <v>8349064.3</v>
      </c>
    </row>
    <row r="110" spans="1:12" ht="16.5" thickTop="1">
      <c r="A110" s="84"/>
      <c r="B110" s="54"/>
      <c r="C110" s="54"/>
      <c r="D110" s="54"/>
      <c r="E110" s="54"/>
      <c r="F110" s="54"/>
      <c r="G110" s="54"/>
      <c r="H110" s="54"/>
      <c r="L110" s="52"/>
    </row>
    <row r="111" spans="1:12" ht="15.75">
      <c r="A111" s="78"/>
      <c r="G111" s="88" t="s">
        <v>124</v>
      </c>
      <c r="H111" s="88"/>
      <c r="I111" s="89"/>
      <c r="J111" s="90"/>
      <c r="K111" s="89"/>
      <c r="L111" s="87">
        <v>289000</v>
      </c>
    </row>
    <row r="112" spans="1:12" ht="15.75">
      <c r="A112" s="78"/>
      <c r="H112" s="44" t="s">
        <v>125</v>
      </c>
      <c r="J112" s="59"/>
      <c r="L112" s="86">
        <f>SUM(L109:L111)</f>
        <v>8638064.3</v>
      </c>
    </row>
    <row r="113" spans="1:8" ht="15.75">
      <c r="A113" s="78"/>
      <c r="H113" s="44"/>
    </row>
    <row r="114" spans="1:8" ht="15.75">
      <c r="A114" s="78"/>
      <c r="H114" s="44"/>
    </row>
    <row r="115" spans="1:12" ht="15.75">
      <c r="A115" s="78"/>
      <c r="B115" s="80"/>
      <c r="C115" s="80"/>
      <c r="D115" s="75"/>
      <c r="E115" s="75"/>
      <c r="F115" s="74"/>
      <c r="G115" s="74"/>
      <c r="H115" s="74"/>
      <c r="I115" s="74"/>
      <c r="J115" s="74"/>
      <c r="K115" s="76" t="s">
        <v>108</v>
      </c>
      <c r="L115" s="74"/>
    </row>
    <row r="116" spans="1:12" ht="16.5" customHeight="1">
      <c r="A116" s="78" t="s">
        <v>106</v>
      </c>
      <c r="B116" s="79" t="s">
        <v>126</v>
      </c>
      <c r="C116" s="74"/>
      <c r="D116" s="76" t="s">
        <v>107</v>
      </c>
      <c r="E116" s="75"/>
      <c r="F116" s="74"/>
      <c r="G116" s="76"/>
      <c r="H116" s="76" t="s">
        <v>115</v>
      </c>
      <c r="I116" s="76"/>
      <c r="J116" s="74"/>
      <c r="K116" s="74"/>
      <c r="L116" s="74"/>
    </row>
    <row r="117" spans="1:12" ht="15.75">
      <c r="A117" s="78" t="s">
        <v>2</v>
      </c>
      <c r="B117" s="79" t="s">
        <v>127</v>
      </c>
      <c r="C117" s="74"/>
      <c r="D117" s="93" t="s">
        <v>128</v>
      </c>
      <c r="E117" s="75"/>
      <c r="F117" s="74"/>
      <c r="G117" s="74"/>
      <c r="H117" s="74"/>
      <c r="I117" s="74"/>
      <c r="J117" s="74"/>
      <c r="K117" s="74" t="s">
        <v>129</v>
      </c>
      <c r="L117" s="74"/>
    </row>
    <row r="118" spans="6:12" ht="12.75">
      <c r="F118" s="54"/>
      <c r="H118" s="54"/>
      <c r="K118" s="48" t="s">
        <v>130</v>
      </c>
      <c r="L118" s="54"/>
    </row>
    <row r="119" spans="6:12" ht="12.75">
      <c r="F119" s="54"/>
      <c r="H119" s="54"/>
      <c r="K119" s="54"/>
      <c r="L119" s="54"/>
    </row>
    <row r="120" spans="8:12" ht="12.75">
      <c r="H120" s="54"/>
      <c r="I120" s="54"/>
      <c r="J120" s="54"/>
      <c r="K120" s="54"/>
      <c r="L120" s="54"/>
    </row>
    <row r="121" spans="8:12" ht="12.75">
      <c r="H121" s="60"/>
      <c r="I121" s="54"/>
      <c r="J121" s="54"/>
      <c r="K121" s="54"/>
      <c r="L121" s="54"/>
    </row>
    <row r="122" ht="12.75">
      <c r="H122" s="61"/>
    </row>
    <row r="123" ht="12.75">
      <c r="H123"/>
    </row>
    <row r="124" spans="8:12" ht="12.75">
      <c r="H124" s="48"/>
      <c r="I124" s="49"/>
      <c r="J124" s="48"/>
      <c r="K124" s="48"/>
      <c r="L124" s="48"/>
    </row>
    <row r="125" spans="8:12" ht="12.75">
      <c r="H125" s="48"/>
      <c r="I125" s="48"/>
      <c r="J125" s="48"/>
      <c r="K125" s="48"/>
      <c r="L125" s="48"/>
    </row>
    <row r="126" spans="8:12" ht="12.75">
      <c r="H126" s="48"/>
      <c r="I126" s="48"/>
      <c r="J126" s="48"/>
      <c r="K126" s="48"/>
      <c r="L126" s="48"/>
    </row>
    <row r="127" spans="8:12" ht="12.75">
      <c r="H127" s="48"/>
      <c r="I127" s="48"/>
      <c r="J127" s="48"/>
      <c r="K127" s="48"/>
      <c r="L127" s="48"/>
    </row>
    <row r="128" spans="8:12" ht="12.75">
      <c r="H128" s="54"/>
      <c r="I128" s="54"/>
      <c r="J128" s="48"/>
      <c r="K128" s="48"/>
      <c r="L128" s="54"/>
    </row>
    <row r="129" spans="8:12" ht="12.75">
      <c r="H129" s="54"/>
      <c r="I129" s="54"/>
      <c r="J129" s="48"/>
      <c r="K129" s="48"/>
      <c r="L129" s="54"/>
    </row>
    <row r="130" spans="8:12" ht="12.75">
      <c r="H130" s="54"/>
      <c r="I130" s="54"/>
      <c r="J130" s="54"/>
      <c r="K130" s="54"/>
      <c r="L130" s="54"/>
    </row>
    <row r="131" spans="8:12" ht="12.75">
      <c r="H131" s="54"/>
      <c r="I131" s="54"/>
      <c r="J131" s="54"/>
      <c r="K131" s="54"/>
      <c r="L131" s="54"/>
    </row>
    <row r="132" spans="9:12" ht="12.75">
      <c r="I132" s="4"/>
      <c r="J132" s="4"/>
      <c r="K132" s="4"/>
      <c r="L132" s="4"/>
    </row>
    <row r="133" ht="12.75">
      <c r="H133" s="44"/>
    </row>
    <row r="134" ht="12.75">
      <c r="H134"/>
    </row>
    <row r="135" spans="8:12" ht="12.75">
      <c r="H135" s="48"/>
      <c r="I135" s="49"/>
      <c r="J135" s="48"/>
      <c r="K135" s="48"/>
      <c r="L135" s="48"/>
    </row>
    <row r="136" spans="8:12" ht="12.75">
      <c r="H136" s="48"/>
      <c r="I136" s="48"/>
      <c r="J136" s="48"/>
      <c r="K136" s="48"/>
      <c r="L136" s="48"/>
    </row>
    <row r="137" spans="8:12" ht="12.75">
      <c r="H137" s="48"/>
      <c r="I137" s="48"/>
      <c r="J137" s="48"/>
      <c r="K137" s="48"/>
      <c r="L137" s="48"/>
    </row>
    <row r="138" spans="8:12" ht="12.75">
      <c r="H138" s="48"/>
      <c r="I138" s="48"/>
      <c r="J138" s="48"/>
      <c r="K138" s="48"/>
      <c r="L138" s="48"/>
    </row>
    <row r="139" spans="8:12" ht="12.75">
      <c r="H139" s="54"/>
      <c r="I139" s="54"/>
      <c r="J139" s="48"/>
      <c r="K139" s="48"/>
      <c r="L139" s="54"/>
    </row>
    <row r="140" spans="8:12" ht="12.75">
      <c r="H140" s="54"/>
      <c r="I140" s="54"/>
      <c r="J140" s="48"/>
      <c r="K140" s="48"/>
      <c r="L140" s="54"/>
    </row>
    <row r="141" spans="8:12" ht="12.75">
      <c r="H141" s="54"/>
      <c r="I141" s="54"/>
      <c r="J141" s="54"/>
      <c r="K141" s="54"/>
      <c r="L141" s="54"/>
    </row>
    <row r="142" spans="8:12" ht="12.75">
      <c r="H142" s="54"/>
      <c r="I142" s="54"/>
      <c r="J142" s="54"/>
      <c r="K142" s="54"/>
      <c r="L142" s="54"/>
    </row>
    <row r="143" spans="9:12" ht="12.75">
      <c r="I143" s="4"/>
      <c r="J143" s="4"/>
      <c r="K143" s="4"/>
      <c r="L143" s="4"/>
    </row>
    <row r="144" spans="8:12" ht="12.75">
      <c r="H144" s="63"/>
      <c r="I144" s="4"/>
      <c r="J144" s="4"/>
      <c r="K144" s="4"/>
      <c r="L144" s="4"/>
    </row>
    <row r="145" spans="8:12" ht="12.75">
      <c r="H145" s="63"/>
      <c r="I145" s="4"/>
      <c r="J145" s="4"/>
      <c r="K145" s="4"/>
      <c r="L145" s="4"/>
    </row>
  </sheetData>
  <sheetProtection/>
  <mergeCells count="13">
    <mergeCell ref="C13:C17"/>
    <mergeCell ref="H13:H17"/>
    <mergeCell ref="D13:D17"/>
    <mergeCell ref="A58:B58"/>
    <mergeCell ref="A13:A16"/>
    <mergeCell ref="B13:B16"/>
    <mergeCell ref="H2:K2"/>
    <mergeCell ref="E13:G14"/>
    <mergeCell ref="L14:L17"/>
    <mergeCell ref="I13:L13"/>
    <mergeCell ref="K14:K17"/>
    <mergeCell ref="J14:J17"/>
    <mergeCell ref="I14:I17"/>
  </mergeCells>
  <printOptions horizontalCentered="1" verticalCentered="1"/>
  <pageMargins left="0" right="0" top="0" bottom="0" header="0" footer="0"/>
  <pageSetup horizontalDpi="600" verticalDpi="600" orientation="landscape" paperSize="9" scale="75" r:id="rId1"/>
  <rowBreaks count="2" manualBreakCount="2">
    <brk id="37" max="255" man="1"/>
    <brk id="7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7.00390625" style="0" customWidth="1"/>
    <col min="2" max="2" width="32.7109375" style="0" customWidth="1"/>
    <col min="3" max="3" width="16.57421875" style="0" hidden="1" customWidth="1"/>
    <col min="4" max="4" width="21.28125" style="0" customWidth="1"/>
    <col min="5" max="5" width="15.57421875" style="0" customWidth="1"/>
    <col min="6" max="6" width="18.140625" style="0" customWidth="1"/>
    <col min="7" max="7" width="16.00390625" style="0" customWidth="1"/>
  </cols>
  <sheetData>
    <row r="1" ht="12.75">
      <c r="A1" t="s">
        <v>295</v>
      </c>
    </row>
    <row r="2" ht="12.75">
      <c r="A2" t="s">
        <v>149</v>
      </c>
    </row>
    <row r="3" spans="1:5" ht="12.75">
      <c r="A3" t="s">
        <v>296</v>
      </c>
      <c r="D3" t="s">
        <v>306</v>
      </c>
      <c r="E3" t="s">
        <v>324</v>
      </c>
    </row>
    <row r="4" spans="1:4" ht="46.5" customHeight="1">
      <c r="A4" s="516" t="s">
        <v>325</v>
      </c>
      <c r="B4" s="517"/>
      <c r="C4" s="517"/>
      <c r="D4" s="517"/>
    </row>
    <row r="5" spans="1:4" ht="37.5" customHeight="1" thickBot="1">
      <c r="A5" s="102"/>
      <c r="B5" s="491" t="s">
        <v>326</v>
      </c>
      <c r="C5" s="102"/>
      <c r="D5" s="102"/>
    </row>
    <row r="6" spans="1:6" ht="32.25" thickBot="1">
      <c r="A6" s="103" t="s">
        <v>133</v>
      </c>
      <c r="B6" s="249" t="s">
        <v>131</v>
      </c>
      <c r="C6" s="249" t="s">
        <v>268</v>
      </c>
      <c r="D6" s="250" t="s">
        <v>314</v>
      </c>
      <c r="E6" s="250" t="s">
        <v>315</v>
      </c>
      <c r="F6" s="250" t="s">
        <v>318</v>
      </c>
    </row>
    <row r="7" spans="1:6" ht="33.75" customHeight="1" thickBot="1">
      <c r="A7" s="106"/>
      <c r="B7" s="247"/>
      <c r="C7" s="107" t="e">
        <f>SUM(C8:C11)+C15+C22+C16+#REF!</f>
        <v>#REF!</v>
      </c>
      <c r="D7" s="107"/>
      <c r="E7" s="107"/>
      <c r="F7" s="107"/>
    </row>
    <row r="8" spans="1:6" ht="25.5">
      <c r="A8" s="108">
        <v>66151</v>
      </c>
      <c r="B8" s="109" t="s">
        <v>134</v>
      </c>
      <c r="C8" s="110"/>
      <c r="D8" s="111">
        <v>110000</v>
      </c>
      <c r="E8" s="111">
        <v>110000</v>
      </c>
      <c r="F8" s="111">
        <v>110000</v>
      </c>
    </row>
    <row r="9" spans="1:6" ht="25.5">
      <c r="A9" s="108">
        <v>66141</v>
      </c>
      <c r="B9" s="112" t="s">
        <v>135</v>
      </c>
      <c r="C9" s="113"/>
      <c r="D9" s="114">
        <v>250000</v>
      </c>
      <c r="E9" s="114">
        <v>250000</v>
      </c>
      <c r="F9" s="114">
        <v>250000</v>
      </c>
    </row>
    <row r="10" spans="1:6" ht="15.75">
      <c r="A10" s="108">
        <v>63611</v>
      </c>
      <c r="B10" s="121" t="s">
        <v>292</v>
      </c>
      <c r="C10" s="122"/>
      <c r="D10" s="356">
        <v>8294400</v>
      </c>
      <c r="E10" s="356">
        <v>8294400</v>
      </c>
      <c r="F10" s="356">
        <v>8294400</v>
      </c>
    </row>
    <row r="11" spans="1:6" ht="15.75">
      <c r="A11" s="108"/>
      <c r="B11" s="121"/>
      <c r="C11" s="122"/>
      <c r="D11" s="356"/>
      <c r="E11" s="356"/>
      <c r="F11" s="356"/>
    </row>
    <row r="12" spans="1:6" ht="15.75">
      <c r="A12" s="108">
        <v>67111</v>
      </c>
      <c r="B12" s="124" t="s">
        <v>140</v>
      </c>
      <c r="C12" s="125"/>
      <c r="D12" s="357">
        <v>859233</v>
      </c>
      <c r="E12" s="357">
        <v>859233</v>
      </c>
      <c r="F12" s="357">
        <v>859233</v>
      </c>
    </row>
    <row r="13" spans="1:6" ht="15.75">
      <c r="A13" s="108"/>
      <c r="B13" s="115"/>
      <c r="C13" s="116"/>
      <c r="D13" s="117"/>
      <c r="E13" s="117"/>
      <c r="F13" s="117"/>
    </row>
    <row r="14" spans="1:6" ht="15.75">
      <c r="A14" s="108"/>
      <c r="B14" s="115"/>
      <c r="C14" s="116"/>
      <c r="D14" s="117"/>
      <c r="E14" s="117"/>
      <c r="F14" s="117"/>
    </row>
    <row r="15" spans="1:6" ht="15.75">
      <c r="A15" s="132"/>
      <c r="B15" s="112"/>
      <c r="C15" s="113"/>
      <c r="D15" s="114"/>
      <c r="E15" s="114"/>
      <c r="F15" s="114"/>
    </row>
    <row r="16" spans="1:6" ht="15.75">
      <c r="A16" s="132"/>
      <c r="B16" s="112"/>
      <c r="C16" s="113"/>
      <c r="D16" s="114"/>
      <c r="E16" s="114"/>
      <c r="F16" s="114"/>
    </row>
    <row r="17" spans="1:6" ht="16.5" thickBot="1">
      <c r="A17" s="354"/>
      <c r="B17" s="353"/>
      <c r="C17" s="352"/>
      <c r="D17" s="351"/>
      <c r="E17" s="351"/>
      <c r="F17" s="351"/>
    </row>
    <row r="18" spans="1:6" ht="16.5" thickBot="1">
      <c r="A18" s="118"/>
      <c r="B18" s="119" t="s">
        <v>138</v>
      </c>
      <c r="C18" s="120">
        <f>SUM(C19:C21)</f>
        <v>0</v>
      </c>
      <c r="D18" s="134">
        <v>20000</v>
      </c>
      <c r="E18" s="134">
        <v>20000</v>
      </c>
      <c r="F18" s="134">
        <f>SUM(F19:F22)</f>
        <v>20000</v>
      </c>
    </row>
    <row r="19" spans="1:6" ht="15.75">
      <c r="A19" s="108"/>
      <c r="B19" s="121" t="s">
        <v>309</v>
      </c>
      <c r="C19" s="122"/>
      <c r="D19" s="356">
        <v>20000</v>
      </c>
      <c r="E19" s="356">
        <v>20000</v>
      </c>
      <c r="F19" s="356">
        <v>20000</v>
      </c>
    </row>
    <row r="20" spans="1:6" ht="15.75">
      <c r="A20" s="108"/>
      <c r="B20" s="121"/>
      <c r="C20" s="122"/>
      <c r="D20" s="356"/>
      <c r="E20" s="356"/>
      <c r="F20" s="356"/>
    </row>
    <row r="21" spans="1:6" ht="15.75">
      <c r="A21" s="108"/>
      <c r="B21" s="124"/>
      <c r="C21" s="125"/>
      <c r="D21" s="357"/>
      <c r="E21" s="357"/>
      <c r="F21" s="357"/>
    </row>
    <row r="22" spans="1:6" ht="16.5" thickBot="1">
      <c r="A22" s="132"/>
      <c r="B22" s="112"/>
      <c r="C22" s="113"/>
      <c r="D22" s="358">
        <v>0</v>
      </c>
      <c r="E22" s="358">
        <v>0</v>
      </c>
      <c r="F22" s="358">
        <v>0</v>
      </c>
    </row>
    <row r="23" spans="1:6" ht="19.5" thickBot="1">
      <c r="A23" s="126"/>
      <c r="B23" s="127" t="s">
        <v>142</v>
      </c>
      <c r="C23" s="128" t="e">
        <f>+C7+C18</f>
        <v>#REF!</v>
      </c>
      <c r="D23" s="355">
        <v>9533633</v>
      </c>
      <c r="E23" s="355">
        <v>9533633</v>
      </c>
      <c r="F23" s="355">
        <v>9533633</v>
      </c>
    </row>
    <row r="29" ht="12.75">
      <c r="B29" t="s">
        <v>308</v>
      </c>
    </row>
    <row r="32" ht="12.75">
      <c r="B32" t="s">
        <v>327</v>
      </c>
    </row>
  </sheetData>
  <sheetProtection/>
  <mergeCells count="1">
    <mergeCell ref="A4:D4"/>
  </mergeCells>
  <printOptions/>
  <pageMargins left="0.48" right="0.32" top="0.71" bottom="0.27" header="0.24" footer="0.23"/>
  <pageSetup horizontalDpi="600" verticalDpi="600" orientation="portrait" paperSize="9" r:id="rId2"/>
  <headerFooter alignWithMargins="0">
    <oddFooter>&amp;C&amp;F&amp;RStranica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9">
      <selection activeCell="B32" sqref="B32"/>
    </sheetView>
  </sheetViews>
  <sheetFormatPr defaultColWidth="9.140625" defaultRowHeight="12.75"/>
  <cols>
    <col min="1" max="1" width="7.00390625" style="0" customWidth="1"/>
    <col min="2" max="2" width="31.00390625" style="254" customWidth="1"/>
    <col min="3" max="3" width="15.8515625" style="0" customWidth="1"/>
    <col min="4" max="4" width="14.7109375" style="0" customWidth="1"/>
    <col min="5" max="5" width="16.140625" style="0" customWidth="1"/>
  </cols>
  <sheetData>
    <row r="1" spans="1:4" ht="12.75">
      <c r="A1" t="s">
        <v>118</v>
      </c>
      <c r="D1" s="85"/>
    </row>
    <row r="2" spans="1:4" ht="12.75">
      <c r="A2" t="s">
        <v>149</v>
      </c>
      <c r="D2" s="85"/>
    </row>
    <row r="3" ht="12.75">
      <c r="D3" s="85"/>
    </row>
    <row r="4" spans="1:4" ht="43.5" customHeight="1">
      <c r="A4" s="516" t="s">
        <v>290</v>
      </c>
      <c r="B4" s="517"/>
      <c r="C4" s="517"/>
      <c r="D4" s="518"/>
    </row>
    <row r="5" spans="1:4" ht="13.5" thickBot="1">
      <c r="A5" s="102"/>
      <c r="B5" s="313"/>
      <c r="C5" s="102"/>
      <c r="D5" s="85"/>
    </row>
    <row r="6" spans="1:5" ht="24.75" thickBot="1">
      <c r="A6" s="103" t="s">
        <v>133</v>
      </c>
      <c r="B6" s="314" t="s">
        <v>131</v>
      </c>
      <c r="C6" s="277" t="s">
        <v>261</v>
      </c>
      <c r="D6" s="278" t="s">
        <v>280</v>
      </c>
      <c r="E6" s="279" t="s">
        <v>262</v>
      </c>
    </row>
    <row r="7" spans="1:5" ht="48" customHeight="1" thickBot="1">
      <c r="A7" s="280"/>
      <c r="B7" s="315" t="s">
        <v>137</v>
      </c>
      <c r="C7" s="281">
        <f>SUM(C8:C11)+C15+C16+C17+C18</f>
        <v>1365041</v>
      </c>
      <c r="D7" s="281">
        <f>SUM(D8:D11)+D15+D16+D17+D18</f>
        <v>1294957</v>
      </c>
      <c r="E7" s="282">
        <f>SUM(E8:E11)+E15+E16+E17+E18</f>
        <v>1342900</v>
      </c>
    </row>
    <row r="8" spans="1:5" ht="25.5">
      <c r="A8" s="124">
        <v>66111</v>
      </c>
      <c r="B8" s="316" t="s">
        <v>134</v>
      </c>
      <c r="C8" s="283">
        <v>800000</v>
      </c>
      <c r="D8" s="284">
        <v>800000</v>
      </c>
      <c r="E8" s="285">
        <v>800000</v>
      </c>
    </row>
    <row r="9" spans="1:5" ht="25.5">
      <c r="A9" s="124">
        <v>66112</v>
      </c>
      <c r="B9" s="317" t="s">
        <v>135</v>
      </c>
      <c r="C9" s="286">
        <v>200000</v>
      </c>
      <c r="D9" s="287">
        <v>100000</v>
      </c>
      <c r="E9" s="288">
        <v>100000</v>
      </c>
    </row>
    <row r="10" spans="1:5" ht="25.5">
      <c r="A10" s="124">
        <v>66121</v>
      </c>
      <c r="B10" s="317" t="s">
        <v>144</v>
      </c>
      <c r="C10" s="286">
        <v>15000</v>
      </c>
      <c r="D10" s="287">
        <v>15000</v>
      </c>
      <c r="E10" s="288">
        <v>15000</v>
      </c>
    </row>
    <row r="11" spans="1:5" ht="12.75">
      <c r="A11" s="124">
        <v>66121</v>
      </c>
      <c r="B11" s="317" t="s">
        <v>281</v>
      </c>
      <c r="C11" s="286">
        <f>SUM(C12:C14)</f>
        <v>117720</v>
      </c>
      <c r="D11" s="287">
        <f>SUM(D12:D14)</f>
        <v>93920</v>
      </c>
      <c r="E11" s="288">
        <f>SUM(E12:E14)</f>
        <v>96400</v>
      </c>
    </row>
    <row r="12" spans="1:5" ht="12.75">
      <c r="A12" s="124"/>
      <c r="B12" s="318" t="s">
        <v>282</v>
      </c>
      <c r="C12" s="289">
        <v>60000</v>
      </c>
      <c r="D12" s="290">
        <v>60000</v>
      </c>
      <c r="E12" s="291">
        <v>60000</v>
      </c>
    </row>
    <row r="13" spans="1:5" ht="12.75">
      <c r="A13" s="124"/>
      <c r="B13" s="318" t="s">
        <v>283</v>
      </c>
      <c r="C13" s="289">
        <v>15000</v>
      </c>
      <c r="D13" s="290">
        <v>15000</v>
      </c>
      <c r="E13" s="291">
        <v>15000</v>
      </c>
    </row>
    <row r="14" spans="1:5" ht="12.75">
      <c r="A14" s="124"/>
      <c r="B14" s="318" t="s">
        <v>284</v>
      </c>
      <c r="C14" s="289">
        <f>1060*12+2000*12+500*12</f>
        <v>42720</v>
      </c>
      <c r="D14" s="290">
        <f>1060*6+1640*4+500*12</f>
        <v>18920</v>
      </c>
      <c r="E14" s="291">
        <f>1640*10+500*10</f>
        <v>21400</v>
      </c>
    </row>
    <row r="15" spans="1:5" ht="25.5">
      <c r="A15" s="112">
        <v>64132</v>
      </c>
      <c r="B15" s="317" t="s">
        <v>136</v>
      </c>
      <c r="C15" s="286">
        <v>2500</v>
      </c>
      <c r="D15" s="292">
        <v>1500</v>
      </c>
      <c r="E15" s="288">
        <v>1500</v>
      </c>
    </row>
    <row r="16" spans="1:5" ht="25.5">
      <c r="A16" s="112" t="s">
        <v>285</v>
      </c>
      <c r="B16" s="317" t="s">
        <v>141</v>
      </c>
      <c r="C16" s="286">
        <v>200000</v>
      </c>
      <c r="D16" s="292">
        <f>214227+15000+7000</f>
        <v>236227</v>
      </c>
      <c r="E16" s="288">
        <v>300000</v>
      </c>
    </row>
    <row r="17" spans="1:5" ht="12.75">
      <c r="A17" s="133">
        <v>652</v>
      </c>
      <c r="B17" s="319" t="s">
        <v>148</v>
      </c>
      <c r="C17" s="293">
        <f>950*30+1321</f>
        <v>29821</v>
      </c>
      <c r="D17" s="292">
        <f>26460+20000</f>
        <v>46460</v>
      </c>
      <c r="E17" s="294">
        <v>30000</v>
      </c>
    </row>
    <row r="18" spans="1:5" ht="25.5">
      <c r="A18" s="133">
        <v>663</v>
      </c>
      <c r="B18" s="319" t="s">
        <v>147</v>
      </c>
      <c r="C18" s="293">
        <v>0</v>
      </c>
      <c r="D18" s="292">
        <v>1850</v>
      </c>
      <c r="E18" s="294">
        <v>0</v>
      </c>
    </row>
    <row r="19" spans="1:5" ht="26.25" thickBot="1">
      <c r="A19" s="124"/>
      <c r="B19" s="318" t="s">
        <v>277</v>
      </c>
      <c r="C19" s="289">
        <v>0</v>
      </c>
      <c r="D19" s="292">
        <v>13000</v>
      </c>
      <c r="E19" s="291">
        <v>0</v>
      </c>
    </row>
    <row r="20" spans="1:5" ht="13.5" thickBot="1">
      <c r="A20" s="295"/>
      <c r="B20" s="320" t="s">
        <v>138</v>
      </c>
      <c r="C20" s="296">
        <f>SUM(C21:C23)</f>
        <v>12154350</v>
      </c>
      <c r="D20" s="296">
        <f>SUM(D21:D23)</f>
        <v>12154350</v>
      </c>
      <c r="E20" s="297">
        <f>SUM(E21:E23)</f>
        <v>12124327</v>
      </c>
    </row>
    <row r="21" spans="1:5" ht="12.75">
      <c r="A21" s="124">
        <v>66411</v>
      </c>
      <c r="B21" s="321" t="s">
        <v>139</v>
      </c>
      <c r="C21" s="298">
        <v>10250000</v>
      </c>
      <c r="D21" s="299">
        <v>10250000</v>
      </c>
      <c r="E21" s="300">
        <v>10250000</v>
      </c>
    </row>
    <row r="22" spans="1:5" ht="25.5">
      <c r="A22" s="124"/>
      <c r="B22" s="321" t="s">
        <v>286</v>
      </c>
      <c r="C22" s="298">
        <v>50000</v>
      </c>
      <c r="D22" s="299">
        <v>50000</v>
      </c>
      <c r="E22" s="300">
        <v>50000</v>
      </c>
    </row>
    <row r="23" spans="1:5" ht="13.5" thickBot="1">
      <c r="A23" s="124">
        <v>66412</v>
      </c>
      <c r="B23" s="322" t="s">
        <v>140</v>
      </c>
      <c r="C23" s="301">
        <v>1854350</v>
      </c>
      <c r="D23" s="302">
        <v>1854350</v>
      </c>
      <c r="E23" s="303">
        <v>1824327</v>
      </c>
    </row>
    <row r="24" spans="1:5" ht="13.5" thickBot="1">
      <c r="A24" s="304"/>
      <c r="B24" s="323" t="s">
        <v>142</v>
      </c>
      <c r="C24" s="305">
        <f>+C7+C20</f>
        <v>13519391</v>
      </c>
      <c r="D24" s="306">
        <f>+D7+D20</f>
        <v>13449307</v>
      </c>
      <c r="E24" s="307">
        <f>+E7+E20</f>
        <v>13467227</v>
      </c>
    </row>
    <row r="25" ht="12.75">
      <c r="D25" s="85"/>
    </row>
    <row r="26" ht="12.75">
      <c r="D26" s="85"/>
    </row>
    <row r="27" spans="3:4" ht="15.75">
      <c r="C27" s="248" t="s">
        <v>287</v>
      </c>
      <c r="D27" s="85"/>
    </row>
    <row r="28" ht="12.75">
      <c r="D28" s="85"/>
    </row>
    <row r="29" spans="3:5" ht="12.75">
      <c r="C29" s="253" t="s">
        <v>269</v>
      </c>
      <c r="D29" s="253"/>
      <c r="E29" s="310">
        <f>+E7</f>
        <v>1342900</v>
      </c>
    </row>
    <row r="30" spans="3:5" ht="12.75">
      <c r="C30" s="253" t="s">
        <v>140</v>
      </c>
      <c r="D30" s="253"/>
      <c r="E30" s="310">
        <f>+E23</f>
        <v>1824327</v>
      </c>
    </row>
    <row r="31" spans="3:5" ht="28.5" customHeight="1">
      <c r="C31" s="514" t="s">
        <v>289</v>
      </c>
      <c r="D31" s="515"/>
      <c r="E31" s="311">
        <f>+E22</f>
        <v>50000</v>
      </c>
    </row>
    <row r="32" spans="3:5" ht="12.75">
      <c r="C32" s="253" t="s">
        <v>270</v>
      </c>
      <c r="D32" s="253"/>
      <c r="E32" s="310">
        <f>SUM(E29:E31)</f>
        <v>3217227</v>
      </c>
    </row>
    <row r="33" spans="3:5" ht="21.75" customHeight="1">
      <c r="C33" s="308" t="s">
        <v>288</v>
      </c>
      <c r="D33" s="308"/>
      <c r="E33" s="311">
        <f>+E21</f>
        <v>10250000</v>
      </c>
    </row>
    <row r="34" spans="3:5" ht="12.75">
      <c r="C34" s="309" t="s">
        <v>116</v>
      </c>
      <c r="D34" s="253"/>
      <c r="E34" s="312">
        <f>SUM(E32:E33)</f>
        <v>13467227</v>
      </c>
    </row>
    <row r="35" ht="12.75">
      <c r="D35" s="85"/>
    </row>
  </sheetData>
  <sheetProtection/>
  <mergeCells count="2">
    <mergeCell ref="C31:D31"/>
    <mergeCell ref="A4:D4"/>
  </mergeCells>
  <printOptions/>
  <pageMargins left="0.7" right="0.7" top="0.43" bottom="0.41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28">
      <selection activeCell="C29" sqref="C29"/>
    </sheetView>
  </sheetViews>
  <sheetFormatPr defaultColWidth="9.140625" defaultRowHeight="12.75"/>
  <cols>
    <col min="1" max="1" width="30.421875" style="0" customWidth="1"/>
    <col min="2" max="2" width="23.7109375" style="0" customWidth="1"/>
    <col min="3" max="3" width="19.8515625" style="0" customWidth="1"/>
    <col min="4" max="4" width="18.57421875" style="0" customWidth="1"/>
    <col min="7" max="7" width="10.28125" style="0" bestFit="1" customWidth="1"/>
  </cols>
  <sheetData>
    <row r="1" ht="12.75">
      <c r="A1" t="s">
        <v>118</v>
      </c>
    </row>
    <row r="2" ht="12.75">
      <c r="A2" t="s">
        <v>149</v>
      </c>
    </row>
    <row r="4" spans="1:2" ht="18">
      <c r="A4" s="101" t="s">
        <v>278</v>
      </c>
      <c r="B4" s="102"/>
    </row>
    <row r="5" spans="1:2" ht="13.5" thickBot="1">
      <c r="A5" s="102"/>
      <c r="B5" s="102"/>
    </row>
    <row r="6" spans="1:4" ht="13.5" thickBot="1">
      <c r="A6" s="104" t="s">
        <v>131</v>
      </c>
      <c r="B6" s="105" t="s">
        <v>262</v>
      </c>
      <c r="C6" s="105" t="s">
        <v>279</v>
      </c>
      <c r="D6" s="105" t="s">
        <v>262</v>
      </c>
    </row>
    <row r="7" spans="1:4" ht="33" customHeight="1" thickBot="1">
      <c r="A7" s="221" t="s">
        <v>263</v>
      </c>
      <c r="B7" s="222">
        <f>+B8+B17</f>
        <v>1342900</v>
      </c>
      <c r="C7" s="222">
        <f>+C8+C17</f>
        <v>1342900</v>
      </c>
      <c r="D7" s="222">
        <f>+D8+D17</f>
        <v>1342900</v>
      </c>
    </row>
    <row r="8" spans="1:4" ht="26.25" customHeight="1" thickBot="1">
      <c r="A8" s="223" t="s">
        <v>264</v>
      </c>
      <c r="B8" s="107">
        <f>SUM(B9:B12)+B16</f>
        <v>1012900</v>
      </c>
      <c r="C8" s="107">
        <f>SUM(C9:C12)+C16</f>
        <v>1012900</v>
      </c>
      <c r="D8" s="107">
        <f>SUM(D9:D12)+D16</f>
        <v>1012900</v>
      </c>
    </row>
    <row r="9" spans="1:4" ht="35.25" customHeight="1">
      <c r="A9" s="224" t="s">
        <v>134</v>
      </c>
      <c r="B9" s="225">
        <v>800000</v>
      </c>
      <c r="C9" s="225">
        <v>800000</v>
      </c>
      <c r="D9" s="225">
        <v>800000</v>
      </c>
    </row>
    <row r="10" spans="1:4" ht="30" customHeight="1">
      <c r="A10" s="226" t="s">
        <v>135</v>
      </c>
      <c r="B10" s="227">
        <v>100000</v>
      </c>
      <c r="C10" s="227">
        <v>100000</v>
      </c>
      <c r="D10" s="227">
        <v>100000</v>
      </c>
    </row>
    <row r="11" spans="1:4" ht="30" customHeight="1">
      <c r="A11" s="226" t="s">
        <v>144</v>
      </c>
      <c r="B11" s="227">
        <v>15000</v>
      </c>
      <c r="C11" s="227">
        <v>15000</v>
      </c>
      <c r="D11" s="227">
        <v>15000</v>
      </c>
    </row>
    <row r="12" spans="1:4" ht="19.5" customHeight="1">
      <c r="A12" s="226" t="s">
        <v>143</v>
      </c>
      <c r="B12" s="227">
        <f>SUM(B13:B15)</f>
        <v>96400</v>
      </c>
      <c r="C12" s="227">
        <f>SUM(C13:C15)</f>
        <v>96400</v>
      </c>
      <c r="D12" s="227">
        <f>SUM(D13:D15)</f>
        <v>96400</v>
      </c>
    </row>
    <row r="13" spans="1:4" ht="16.5" customHeight="1">
      <c r="A13" s="228" t="s">
        <v>145</v>
      </c>
      <c r="B13" s="229">
        <v>60000</v>
      </c>
      <c r="C13" s="229">
        <v>60000</v>
      </c>
      <c r="D13" s="229">
        <v>60000</v>
      </c>
    </row>
    <row r="14" spans="1:4" ht="21.75" customHeight="1">
      <c r="A14" s="228" t="s">
        <v>146</v>
      </c>
      <c r="B14" s="229">
        <v>15000</v>
      </c>
      <c r="C14" s="229">
        <v>15000</v>
      </c>
      <c r="D14" s="229">
        <v>15000</v>
      </c>
    </row>
    <row r="15" spans="1:4" ht="21" customHeight="1">
      <c r="A15" s="228" t="s">
        <v>220</v>
      </c>
      <c r="B15" s="229">
        <f>1640*10+500*10</f>
        <v>21400</v>
      </c>
      <c r="C15" s="229">
        <f>1640*10+500*10</f>
        <v>21400</v>
      </c>
      <c r="D15" s="229">
        <f>1640*10+500*10</f>
        <v>21400</v>
      </c>
    </row>
    <row r="16" spans="1:4" ht="52.5" customHeight="1" thickBot="1">
      <c r="A16" s="230" t="s">
        <v>136</v>
      </c>
      <c r="B16" s="231">
        <v>1500</v>
      </c>
      <c r="C16" s="231">
        <v>1500</v>
      </c>
      <c r="D16" s="231">
        <v>1500</v>
      </c>
    </row>
    <row r="17" spans="1:4" ht="33" customHeight="1" thickBot="1">
      <c r="A17" s="232" t="s">
        <v>265</v>
      </c>
      <c r="B17" s="233">
        <f>SUM(B18:B19)</f>
        <v>330000</v>
      </c>
      <c r="C17" s="233">
        <f>SUM(C18:C19)</f>
        <v>330000</v>
      </c>
      <c r="D17" s="233">
        <f>SUM(D18:D19)</f>
        <v>330000</v>
      </c>
    </row>
    <row r="18" spans="1:4" ht="31.5" customHeight="1">
      <c r="A18" s="234" t="s">
        <v>141</v>
      </c>
      <c r="B18" s="235">
        <v>300000</v>
      </c>
      <c r="C18" s="235">
        <v>300000</v>
      </c>
      <c r="D18" s="235">
        <v>300000</v>
      </c>
    </row>
    <row r="19" spans="1:4" ht="34.5" customHeight="1" thickBot="1">
      <c r="A19" s="228" t="s">
        <v>148</v>
      </c>
      <c r="B19" s="236">
        <v>30000</v>
      </c>
      <c r="C19" s="236">
        <v>30000</v>
      </c>
      <c r="D19" s="236">
        <v>30000</v>
      </c>
    </row>
    <row r="20" spans="1:4" ht="16.5" thickBot="1">
      <c r="A20" s="237" t="s">
        <v>138</v>
      </c>
      <c r="B20" s="238">
        <f>+B25+B26</f>
        <v>12124327</v>
      </c>
      <c r="C20" s="238">
        <f>+C25+C26</f>
        <v>12124327</v>
      </c>
      <c r="D20" s="238">
        <f>+D25+D26</f>
        <v>12124327</v>
      </c>
    </row>
    <row r="21" spans="1:4" ht="34.5" customHeight="1">
      <c r="A21" s="239" t="s">
        <v>221</v>
      </c>
      <c r="B21" s="240">
        <v>10250000</v>
      </c>
      <c r="C21" s="240">
        <v>10250000</v>
      </c>
      <c r="D21" s="240">
        <v>10250000</v>
      </c>
    </row>
    <row r="22" spans="1:7" ht="41.25" customHeight="1">
      <c r="A22" s="234" t="s">
        <v>224</v>
      </c>
      <c r="B22" s="241">
        <v>20000</v>
      </c>
      <c r="C22" s="241">
        <v>20000</v>
      </c>
      <c r="D22" s="241">
        <v>20000</v>
      </c>
      <c r="G22" s="123"/>
    </row>
    <row r="23" spans="1:7" ht="44.25" customHeight="1">
      <c r="A23" s="234" t="s">
        <v>222</v>
      </c>
      <c r="B23" s="241">
        <v>15000</v>
      </c>
      <c r="C23" s="241">
        <v>15000</v>
      </c>
      <c r="D23" s="241">
        <v>15000</v>
      </c>
      <c r="G23" s="123"/>
    </row>
    <row r="24" spans="1:7" ht="47.25" customHeight="1" thickBot="1">
      <c r="A24" s="234" t="s">
        <v>223</v>
      </c>
      <c r="B24" s="241">
        <v>15000</v>
      </c>
      <c r="C24" s="241">
        <v>15000</v>
      </c>
      <c r="D24" s="241">
        <v>15000</v>
      </c>
      <c r="G24" s="123"/>
    </row>
    <row r="25" spans="1:4" ht="45.75" customHeight="1" thickBot="1">
      <c r="A25" s="242" t="s">
        <v>225</v>
      </c>
      <c r="B25" s="243">
        <f>SUM(B21:B24)</f>
        <v>10300000</v>
      </c>
      <c r="C25" s="243">
        <f>SUM(C21:C24)</f>
        <v>10300000</v>
      </c>
      <c r="D25" s="243">
        <f>SUM(D21:D24)</f>
        <v>10300000</v>
      </c>
    </row>
    <row r="26" spans="1:4" ht="30.75" customHeight="1" thickBot="1">
      <c r="A26" s="242" t="s">
        <v>140</v>
      </c>
      <c r="B26" s="243">
        <v>1824327</v>
      </c>
      <c r="C26" s="243">
        <v>1824327</v>
      </c>
      <c r="D26" s="243">
        <v>1824327</v>
      </c>
    </row>
    <row r="27" spans="1:4" ht="16.5" thickBot="1">
      <c r="A27" s="244" t="s">
        <v>142</v>
      </c>
      <c r="B27" s="245">
        <f>+B7+B20</f>
        <v>13467227</v>
      </c>
      <c r="C27" s="245">
        <f>+C7+C20</f>
        <v>13467227</v>
      </c>
      <c r="D27" s="245">
        <f>+D7+D20</f>
        <v>13467227</v>
      </c>
    </row>
    <row r="28" spans="2:4" ht="12.75">
      <c r="B28" s="246"/>
      <c r="C28" s="246"/>
      <c r="D28" s="246"/>
    </row>
    <row r="29" spans="2:4" s="4" customFormat="1" ht="15">
      <c r="B29" s="324"/>
      <c r="C29" s="188" t="s">
        <v>291</v>
      </c>
      <c r="D29" s="324"/>
    </row>
    <row r="30" spans="2:4" s="4" customFormat="1" ht="15">
      <c r="B30" s="325"/>
      <c r="C30" s="325"/>
      <c r="D30" s="325"/>
    </row>
    <row r="31" spans="1:4" s="4" customFormat="1" ht="15">
      <c r="A31" s="326"/>
      <c r="B31" s="327"/>
      <c r="C31" s="327"/>
      <c r="D31" s="327"/>
    </row>
    <row r="32" spans="1:4" s="4" customFormat="1" ht="15">
      <c r="A32" s="328"/>
      <c r="B32" s="329"/>
      <c r="C32" s="329"/>
      <c r="D32" s="329"/>
    </row>
    <row r="34" ht="12.75">
      <c r="D34" s="188"/>
    </row>
    <row r="35" spans="3:4" s="4" customFormat="1" ht="12.75">
      <c r="C35" s="330"/>
      <c r="D35" s="330"/>
    </row>
    <row r="36" spans="3:4" s="4" customFormat="1" ht="12.75">
      <c r="C36" s="330"/>
      <c r="D36" s="330"/>
    </row>
    <row r="37" spans="3:4" s="4" customFormat="1" ht="12.75">
      <c r="C37" s="330"/>
      <c r="D37" s="330"/>
    </row>
    <row r="38" spans="3:4" s="4" customFormat="1" ht="12.75">
      <c r="C38" s="330"/>
      <c r="D38" s="330"/>
    </row>
    <row r="39" spans="3:4" s="4" customFormat="1" ht="12.75">
      <c r="C39" s="330"/>
      <c r="D39" s="330"/>
    </row>
    <row r="40" spans="1:4" s="4" customFormat="1" ht="12.75" customHeight="1">
      <c r="A40" s="331"/>
      <c r="B40" s="332"/>
      <c r="C40" s="330"/>
      <c r="D40" s="330"/>
    </row>
    <row r="41" spans="1:4" s="4" customFormat="1" ht="12.75">
      <c r="A41" s="343"/>
      <c r="B41" s="343"/>
      <c r="C41" s="330"/>
      <c r="D41" s="330"/>
    </row>
    <row r="42" spans="1:2" s="4" customFormat="1" ht="12.75">
      <c r="A42" s="344"/>
      <c r="B42" s="345"/>
    </row>
    <row r="43" spans="1:2" s="4" customFormat="1" ht="15.75">
      <c r="A43" s="344"/>
      <c r="B43" s="346"/>
    </row>
    <row r="44" spans="1:2" s="4" customFormat="1" ht="18">
      <c r="A44" s="347"/>
      <c r="B44" s="348"/>
    </row>
    <row r="45" spans="1:2" s="4" customFormat="1" ht="15.75">
      <c r="A45" s="349"/>
      <c r="B45" s="350"/>
    </row>
    <row r="46" spans="1:2" s="4" customFormat="1" ht="15.75">
      <c r="A46" s="349"/>
      <c r="B46" s="350"/>
    </row>
    <row r="47" spans="1:2" s="4" customFormat="1" ht="15.75">
      <c r="A47" s="333"/>
      <c r="B47" s="334"/>
    </row>
    <row r="48" spans="1:2" s="4" customFormat="1" ht="15.75">
      <c r="A48" s="333"/>
      <c r="B48" s="334"/>
    </row>
    <row r="49" spans="1:2" s="4" customFormat="1" ht="15.75">
      <c r="A49" s="335"/>
      <c r="B49" s="336"/>
    </row>
    <row r="50" spans="1:2" s="4" customFormat="1" ht="15.75">
      <c r="A50" s="335"/>
      <c r="B50" s="336"/>
    </row>
    <row r="51" spans="1:2" s="4" customFormat="1" ht="15.75">
      <c r="A51" s="335"/>
      <c r="B51" s="336"/>
    </row>
    <row r="52" spans="1:2" s="4" customFormat="1" ht="15.75">
      <c r="A52" s="333"/>
      <c r="B52" s="334"/>
    </row>
    <row r="53" spans="1:2" s="4" customFormat="1" ht="15.75">
      <c r="A53" s="333"/>
      <c r="B53" s="334"/>
    </row>
    <row r="54" spans="1:2" s="4" customFormat="1" ht="15.75">
      <c r="A54" s="337"/>
      <c r="B54" s="338"/>
    </row>
    <row r="55" spans="1:2" s="4" customFormat="1" ht="15.75">
      <c r="A55" s="335"/>
      <c r="B55" s="339"/>
    </row>
    <row r="56" spans="1:2" s="4" customFormat="1" ht="15.75">
      <c r="A56" s="335"/>
      <c r="B56" s="339"/>
    </row>
    <row r="57" spans="1:2" s="4" customFormat="1" ht="15.75">
      <c r="A57" s="340"/>
      <c r="B57" s="341"/>
    </row>
    <row r="58" s="4" customFormat="1" ht="12.75">
      <c r="B58" s="342"/>
    </row>
    <row r="59" s="4" customFormat="1" ht="15">
      <c r="B59" s="324"/>
    </row>
    <row r="60" s="4" customFormat="1" ht="15">
      <c r="B60" s="325"/>
    </row>
    <row r="61" spans="1:2" s="4" customFormat="1" ht="15">
      <c r="A61" s="326"/>
      <c r="B61" s="327"/>
    </row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</sheetData>
  <sheetProtection/>
  <printOptions/>
  <pageMargins left="0.75" right="0.26" top="0.53" bottom="0.5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7.00390625" style="0" customWidth="1"/>
    <col min="2" max="2" width="62.8515625" style="0" customWidth="1"/>
    <col min="3" max="3" width="49.00390625" style="0" customWidth="1"/>
  </cols>
  <sheetData>
    <row r="1" spans="1:5" ht="16.5" thickBot="1">
      <c r="A1" s="1" t="s">
        <v>57</v>
      </c>
      <c r="B1" s="2" t="s">
        <v>117</v>
      </c>
      <c r="C1" s="73"/>
      <c r="D1" s="73"/>
      <c r="E1" s="72"/>
    </row>
    <row r="2" spans="1:5" ht="20.25">
      <c r="A2" s="47" t="s">
        <v>68</v>
      </c>
      <c r="B2" s="91" t="s">
        <v>118</v>
      </c>
      <c r="C2" s="73"/>
      <c r="D2" s="73"/>
      <c r="E2" s="72"/>
    </row>
    <row r="3" spans="1:5" ht="18">
      <c r="A3" s="47" t="s">
        <v>69</v>
      </c>
      <c r="B3" s="92" t="s">
        <v>119</v>
      </c>
      <c r="C3" s="73"/>
      <c r="D3" s="73"/>
      <c r="E3" s="72"/>
    </row>
    <row r="4" spans="1:5" ht="15.75">
      <c r="A4" s="47"/>
      <c r="B4" s="4"/>
      <c r="C4" s="73"/>
      <c r="D4" s="73"/>
      <c r="E4" s="72"/>
    </row>
    <row r="5" spans="1:5" ht="15.75">
      <c r="A5" s="1" t="s">
        <v>0</v>
      </c>
      <c r="B5" s="252" t="s">
        <v>110</v>
      </c>
      <c r="C5" s="73"/>
      <c r="D5" s="73"/>
      <c r="E5" s="72"/>
    </row>
    <row r="6" spans="1:5" ht="15.75">
      <c r="A6" s="1" t="s">
        <v>1</v>
      </c>
      <c r="B6" s="252" t="s">
        <v>109</v>
      </c>
      <c r="C6" s="73"/>
      <c r="D6" s="73"/>
      <c r="E6" s="72"/>
    </row>
    <row r="7" spans="1:5" ht="32.25" customHeight="1">
      <c r="A7" s="1"/>
      <c r="B7" s="1"/>
      <c r="C7" s="75"/>
      <c r="D7" s="75"/>
      <c r="E7" s="72"/>
    </row>
    <row r="8" spans="1:5" ht="15.75">
      <c r="A8" s="140"/>
      <c r="B8" s="135"/>
      <c r="C8" s="136"/>
      <c r="D8" s="74"/>
      <c r="E8" s="74"/>
    </row>
    <row r="9" spans="1:5" ht="15.75">
      <c r="A9" s="137"/>
      <c r="B9" s="76"/>
      <c r="C9" s="76"/>
      <c r="D9" s="77"/>
      <c r="E9" s="74"/>
    </row>
    <row r="10" spans="1:5" ht="63.75" customHeight="1">
      <c r="A10" s="138"/>
      <c r="B10" s="76"/>
      <c r="C10" s="76"/>
      <c r="D10" s="77"/>
      <c r="E10" s="74"/>
    </row>
    <row r="11" spans="1:5" ht="33.75" customHeight="1">
      <c r="A11" s="251" t="s">
        <v>266</v>
      </c>
      <c r="C11" s="76"/>
      <c r="D11" s="76"/>
      <c r="E11" s="74"/>
    </row>
    <row r="12" spans="1:5" ht="33.75" customHeight="1">
      <c r="A12" s="138"/>
      <c r="B12" s="139"/>
      <c r="C12" s="76"/>
      <c r="D12" s="76"/>
      <c r="E12" s="74"/>
    </row>
    <row r="13" spans="1:5" ht="34.5" customHeight="1">
      <c r="A13" s="138"/>
      <c r="B13" s="76"/>
      <c r="C13" s="76"/>
      <c r="D13" s="77"/>
      <c r="E13" s="74"/>
    </row>
    <row r="14" spans="1:5" ht="15.75">
      <c r="A14" s="138"/>
      <c r="B14" s="76"/>
      <c r="C14" s="76"/>
      <c r="D14" s="76"/>
      <c r="E14" s="74"/>
    </row>
    <row r="15" spans="1:5" ht="15.75">
      <c r="A15" s="138"/>
      <c r="B15" s="76"/>
      <c r="C15" s="76"/>
      <c r="D15" s="76"/>
      <c r="E15" s="74"/>
    </row>
    <row r="16" spans="1:5" ht="15.75">
      <c r="A16" s="138"/>
      <c r="B16" s="76"/>
      <c r="C16" s="76"/>
      <c r="D16" s="76"/>
      <c r="E16" s="74"/>
    </row>
    <row r="17" spans="1:5" ht="15.75">
      <c r="A17" s="138"/>
      <c r="B17" s="76"/>
      <c r="C17" s="76"/>
      <c r="D17" s="76"/>
      <c r="E17" s="74"/>
    </row>
    <row r="18" spans="1:5" ht="36.75" customHeight="1">
      <c r="A18" s="77"/>
      <c r="B18" s="76" t="s">
        <v>267</v>
      </c>
      <c r="C18" s="76"/>
      <c r="D18" s="76"/>
      <c r="E18" s="74"/>
    </row>
    <row r="19" spans="1:5" ht="24.75" customHeight="1">
      <c r="A19" s="137"/>
      <c r="B19" s="76"/>
      <c r="C19" s="76"/>
      <c r="D19" s="76"/>
      <c r="E19" s="74"/>
    </row>
    <row r="20" spans="1:4" ht="12.75">
      <c r="A20" s="4"/>
      <c r="B20" s="4"/>
      <c r="C20" s="4"/>
      <c r="D20" s="4"/>
    </row>
    <row r="21" spans="1:4" ht="12.75">
      <c r="A21" s="4"/>
      <c r="B21" s="4"/>
      <c r="C21" s="4"/>
      <c r="D21" s="4"/>
    </row>
    <row r="22" spans="1:4" ht="12.75">
      <c r="A22" s="4"/>
      <c r="B22" s="4"/>
      <c r="C22" s="4"/>
      <c r="D22" s="4"/>
    </row>
    <row r="23" spans="1:4" ht="12.75">
      <c r="A23" s="4"/>
      <c r="B23" s="4"/>
      <c r="C23" s="4"/>
      <c r="D23" s="4"/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</sheetData>
  <sheetProtection/>
  <printOptions/>
  <pageMargins left="1.31" right="0.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22">
      <selection activeCell="J14" sqref="J14"/>
    </sheetView>
  </sheetViews>
  <sheetFormatPr defaultColWidth="9.140625" defaultRowHeight="12.75"/>
  <cols>
    <col min="2" max="2" width="20.7109375" style="0" customWidth="1"/>
    <col min="5" max="5" width="22.421875" style="0" customWidth="1"/>
    <col min="6" max="6" width="19.421875" style="0" customWidth="1"/>
    <col min="7" max="7" width="16.00390625" style="0" customWidth="1"/>
  </cols>
  <sheetData>
    <row r="1" spans="1:8" ht="12.75">
      <c r="A1" s="143"/>
      <c r="B1" s="143"/>
      <c r="C1" s="143"/>
      <c r="D1" s="143"/>
      <c r="E1" s="143"/>
      <c r="F1" s="216" t="s">
        <v>158</v>
      </c>
      <c r="G1" s="217"/>
      <c r="H1" s="203"/>
    </row>
    <row r="2" spans="1:8" ht="12.75">
      <c r="A2" s="143" t="s">
        <v>242</v>
      </c>
      <c r="B2" s="143"/>
      <c r="C2" s="143"/>
      <c r="D2" s="143"/>
      <c r="E2" s="143"/>
      <c r="F2" s="143"/>
      <c r="G2" s="143"/>
      <c r="H2" s="143"/>
    </row>
    <row r="3" spans="1:8" ht="12.75">
      <c r="A3" s="143" t="s">
        <v>243</v>
      </c>
      <c r="B3" s="143"/>
      <c r="C3" s="143"/>
      <c r="D3" s="143"/>
      <c r="E3" s="143"/>
      <c r="F3" s="532"/>
      <c r="G3" s="532"/>
      <c r="H3" s="143"/>
    </row>
    <row r="4" spans="1:8" ht="12.75">
      <c r="A4" s="143" t="s">
        <v>244</v>
      </c>
      <c r="B4" s="143"/>
      <c r="C4" s="143"/>
      <c r="D4" s="143"/>
      <c r="E4" s="144" t="s">
        <v>157</v>
      </c>
      <c r="G4" s="144"/>
      <c r="H4" s="144"/>
    </row>
    <row r="5" spans="1:8" ht="12.75">
      <c r="A5" s="143" t="s">
        <v>239</v>
      </c>
      <c r="B5" s="143"/>
      <c r="C5" s="143"/>
      <c r="D5" s="143"/>
      <c r="E5" s="144" t="s">
        <v>245</v>
      </c>
      <c r="G5" s="144"/>
      <c r="H5" s="144"/>
    </row>
    <row r="6" spans="1:8" ht="12.75">
      <c r="A6" s="143"/>
      <c r="B6" s="143"/>
      <c r="C6" s="143"/>
      <c r="D6" s="143"/>
      <c r="E6" s="143"/>
      <c r="F6" s="143"/>
      <c r="G6" s="143"/>
      <c r="H6" s="143"/>
    </row>
    <row r="7" spans="1:8" ht="12.75">
      <c r="A7" s="143"/>
      <c r="B7" s="143"/>
      <c r="C7" s="143"/>
      <c r="D7" s="143"/>
      <c r="E7" s="143"/>
      <c r="F7" s="143"/>
      <c r="G7" s="143"/>
      <c r="H7" s="143"/>
    </row>
    <row r="8" spans="1:8" ht="39" customHeight="1">
      <c r="A8" s="520" t="s">
        <v>246</v>
      </c>
      <c r="B8" s="517"/>
      <c r="C8" s="517"/>
      <c r="D8" s="517"/>
      <c r="E8" s="517"/>
      <c r="F8" s="517"/>
      <c r="G8" s="48"/>
      <c r="H8" s="48"/>
    </row>
    <row r="9" spans="1:8" ht="12.75">
      <c r="A9" s="533"/>
      <c r="B9" s="143"/>
      <c r="C9" s="143"/>
      <c r="D9" s="204"/>
      <c r="E9" s="143"/>
      <c r="F9" s="143"/>
      <c r="G9" s="143"/>
      <c r="H9" s="143"/>
    </row>
    <row r="10" spans="1:8" ht="12.75">
      <c r="A10" s="534"/>
      <c r="B10" s="204"/>
      <c r="C10" s="204"/>
      <c r="D10" s="205"/>
      <c r="E10" s="204"/>
      <c r="F10" s="204"/>
      <c r="G10" s="204"/>
      <c r="H10" s="204"/>
    </row>
    <row r="11" spans="1:8" ht="12.75" customHeight="1">
      <c r="A11" s="526" t="s">
        <v>258</v>
      </c>
      <c r="B11" s="528" t="s">
        <v>247</v>
      </c>
      <c r="C11" s="530" t="s">
        <v>248</v>
      </c>
      <c r="D11" s="531"/>
      <c r="E11" s="215" t="s">
        <v>249</v>
      </c>
      <c r="F11" s="524" t="s">
        <v>250</v>
      </c>
      <c r="G11" s="525" t="s">
        <v>251</v>
      </c>
      <c r="H11" s="143"/>
    </row>
    <row r="12" spans="1:8" ht="38.25" customHeight="1">
      <c r="A12" s="527"/>
      <c r="B12" s="529"/>
      <c r="C12" s="206" t="s">
        <v>252</v>
      </c>
      <c r="D12" s="207" t="s">
        <v>163</v>
      </c>
      <c r="E12" s="206" t="s">
        <v>253</v>
      </c>
      <c r="F12" s="524"/>
      <c r="G12" s="525"/>
      <c r="H12" s="143"/>
    </row>
    <row r="13" spans="1:8" ht="12.75">
      <c r="A13" s="208">
        <v>1</v>
      </c>
      <c r="B13" s="208">
        <v>2</v>
      </c>
      <c r="C13" s="208">
        <v>3</v>
      </c>
      <c r="D13" s="209">
        <v>4</v>
      </c>
      <c r="E13" s="208">
        <v>5</v>
      </c>
      <c r="F13" s="208">
        <v>6</v>
      </c>
      <c r="G13" s="208">
        <v>17</v>
      </c>
      <c r="H13" s="143"/>
    </row>
    <row r="14" spans="1:8" ht="50.25" customHeight="1">
      <c r="A14" s="210">
        <v>1</v>
      </c>
      <c r="B14" s="209" t="s">
        <v>254</v>
      </c>
      <c r="C14" s="218">
        <v>107</v>
      </c>
      <c r="D14" s="209" t="s">
        <v>255</v>
      </c>
      <c r="E14" s="209" t="s">
        <v>256</v>
      </c>
      <c r="F14" s="219">
        <v>55179.99</v>
      </c>
      <c r="G14" s="211" t="s">
        <v>257</v>
      </c>
      <c r="H14" s="143"/>
    </row>
    <row r="15" spans="1:8" ht="33.75">
      <c r="A15" s="210">
        <f>+A14+1</f>
        <v>2</v>
      </c>
      <c r="B15" s="209" t="s">
        <v>254</v>
      </c>
      <c r="C15" s="218">
        <v>107</v>
      </c>
      <c r="D15" s="209" t="s">
        <v>255</v>
      </c>
      <c r="E15" s="209" t="s">
        <v>256</v>
      </c>
      <c r="F15" s="219">
        <v>55179.99</v>
      </c>
      <c r="G15" s="211"/>
      <c r="H15" s="143"/>
    </row>
    <row r="16" spans="1:8" ht="33.75">
      <c r="A16" s="210">
        <f aca="true" t="shared" si="0" ref="A16:A25">+A15+1</f>
        <v>3</v>
      </c>
      <c r="B16" s="209" t="s">
        <v>254</v>
      </c>
      <c r="C16" s="218">
        <v>107</v>
      </c>
      <c r="D16" s="209" t="s">
        <v>255</v>
      </c>
      <c r="E16" s="209" t="s">
        <v>256</v>
      </c>
      <c r="F16" s="219">
        <v>55179.99</v>
      </c>
      <c r="G16" s="211"/>
      <c r="H16" s="143"/>
    </row>
    <row r="17" spans="1:8" ht="33.75">
      <c r="A17" s="210">
        <f t="shared" si="0"/>
        <v>4</v>
      </c>
      <c r="B17" s="209" t="s">
        <v>254</v>
      </c>
      <c r="C17" s="218">
        <v>107</v>
      </c>
      <c r="D17" s="209" t="s">
        <v>255</v>
      </c>
      <c r="E17" s="209" t="s">
        <v>256</v>
      </c>
      <c r="F17" s="219">
        <v>55179.99</v>
      </c>
      <c r="G17" s="212"/>
      <c r="H17" s="143"/>
    </row>
    <row r="18" spans="1:8" ht="33.75">
      <c r="A18" s="210">
        <f t="shared" si="0"/>
        <v>5</v>
      </c>
      <c r="B18" s="209" t="s">
        <v>254</v>
      </c>
      <c r="C18" s="218">
        <v>107</v>
      </c>
      <c r="D18" s="209" t="s">
        <v>255</v>
      </c>
      <c r="E18" s="209" t="s">
        <v>256</v>
      </c>
      <c r="F18" s="219">
        <v>55179.99</v>
      </c>
      <c r="G18" s="212"/>
      <c r="H18" s="143"/>
    </row>
    <row r="19" spans="1:8" ht="33.75">
      <c r="A19" s="210">
        <f t="shared" si="0"/>
        <v>6</v>
      </c>
      <c r="B19" s="209" t="s">
        <v>254</v>
      </c>
      <c r="C19" s="218">
        <v>107</v>
      </c>
      <c r="D19" s="209" t="s">
        <v>255</v>
      </c>
      <c r="E19" s="209" t="s">
        <v>256</v>
      </c>
      <c r="F19" s="219">
        <v>55179.99</v>
      </c>
      <c r="G19" s="212"/>
      <c r="H19" s="143"/>
    </row>
    <row r="20" spans="1:8" ht="33.75">
      <c r="A20" s="210">
        <f t="shared" si="0"/>
        <v>7</v>
      </c>
      <c r="B20" s="209" t="s">
        <v>254</v>
      </c>
      <c r="C20" s="218">
        <v>107</v>
      </c>
      <c r="D20" s="209" t="s">
        <v>255</v>
      </c>
      <c r="E20" s="209" t="s">
        <v>256</v>
      </c>
      <c r="F20" s="219">
        <v>55179.99</v>
      </c>
      <c r="G20" s="212"/>
      <c r="H20" s="143"/>
    </row>
    <row r="21" spans="1:8" ht="33.75">
      <c r="A21" s="210">
        <f t="shared" si="0"/>
        <v>8</v>
      </c>
      <c r="B21" s="209" t="s">
        <v>254</v>
      </c>
      <c r="C21" s="218">
        <v>107</v>
      </c>
      <c r="D21" s="209" t="s">
        <v>255</v>
      </c>
      <c r="E21" s="209" t="s">
        <v>256</v>
      </c>
      <c r="F21" s="219">
        <v>55179.99</v>
      </c>
      <c r="G21" s="212"/>
      <c r="H21" s="143"/>
    </row>
    <row r="22" spans="1:8" ht="33.75">
      <c r="A22" s="210">
        <f t="shared" si="0"/>
        <v>9</v>
      </c>
      <c r="B22" s="209" t="s">
        <v>254</v>
      </c>
      <c r="C22" s="218">
        <v>107</v>
      </c>
      <c r="D22" s="209" t="s">
        <v>255</v>
      </c>
      <c r="E22" s="209" t="s">
        <v>256</v>
      </c>
      <c r="F22" s="219">
        <v>55179.99</v>
      </c>
      <c r="G22" s="212"/>
      <c r="H22" s="143"/>
    </row>
    <row r="23" spans="1:8" ht="33.75">
      <c r="A23" s="210">
        <f t="shared" si="0"/>
        <v>10</v>
      </c>
      <c r="B23" s="209" t="s">
        <v>254</v>
      </c>
      <c r="C23" s="218">
        <v>107</v>
      </c>
      <c r="D23" s="209" t="s">
        <v>255</v>
      </c>
      <c r="E23" s="209" t="s">
        <v>256</v>
      </c>
      <c r="F23" s="219">
        <v>55179.99</v>
      </c>
      <c r="G23" s="212"/>
      <c r="H23" s="143"/>
    </row>
    <row r="24" spans="1:8" ht="33.75">
      <c r="A24" s="210">
        <f t="shared" si="0"/>
        <v>11</v>
      </c>
      <c r="B24" s="209" t="s">
        <v>254</v>
      </c>
      <c r="C24" s="218">
        <v>107</v>
      </c>
      <c r="D24" s="209" t="s">
        <v>255</v>
      </c>
      <c r="E24" s="209" t="s">
        <v>256</v>
      </c>
      <c r="F24" s="219">
        <v>55179.99</v>
      </c>
      <c r="G24" s="212"/>
      <c r="H24" s="143"/>
    </row>
    <row r="25" spans="1:8" ht="33.75">
      <c r="A25" s="210">
        <f t="shared" si="0"/>
        <v>12</v>
      </c>
      <c r="B25" s="209" t="s">
        <v>254</v>
      </c>
      <c r="C25" s="218">
        <v>107</v>
      </c>
      <c r="D25" s="209" t="s">
        <v>255</v>
      </c>
      <c r="E25" s="209" t="s">
        <v>256</v>
      </c>
      <c r="F25" s="219">
        <v>55179.99</v>
      </c>
      <c r="G25" s="212"/>
      <c r="H25" s="143"/>
    </row>
    <row r="26" spans="1:8" ht="30" customHeight="1">
      <c r="A26" s="521" t="s">
        <v>259</v>
      </c>
      <c r="B26" s="522"/>
      <c r="C26" s="522"/>
      <c r="D26" s="522"/>
      <c r="E26" s="523"/>
      <c r="F26" s="220">
        <f>SUM(F14:F25)</f>
        <v>662159.88</v>
      </c>
      <c r="G26" s="213"/>
      <c r="H26" s="143"/>
    </row>
    <row r="27" spans="1:8" ht="26.25" customHeight="1">
      <c r="A27" s="143"/>
      <c r="B27" s="143" t="s">
        <v>260</v>
      </c>
      <c r="C27" s="143"/>
      <c r="D27" s="143"/>
      <c r="E27" s="143"/>
      <c r="F27" s="214"/>
      <c r="G27" s="214"/>
      <c r="H27" s="189"/>
    </row>
    <row r="28" spans="1:8" ht="12.75">
      <c r="A28" s="143"/>
      <c r="B28" s="143"/>
      <c r="C28" s="143"/>
      <c r="D28" s="143"/>
      <c r="E28" s="143" t="s">
        <v>159</v>
      </c>
      <c r="F28" s="214" t="s">
        <v>31</v>
      </c>
      <c r="G28" s="214"/>
      <c r="H28" s="189"/>
    </row>
    <row r="29" spans="1:8" ht="12.75">
      <c r="A29" s="143"/>
      <c r="B29" s="143"/>
      <c r="C29" s="143"/>
      <c r="D29" s="143"/>
      <c r="E29" s="143"/>
      <c r="F29" s="535"/>
      <c r="G29" s="535"/>
      <c r="H29" s="189"/>
    </row>
    <row r="30" spans="1:8" ht="12.75">
      <c r="A30" s="143"/>
      <c r="B30" s="143"/>
      <c r="C30" s="143"/>
      <c r="D30" s="143"/>
      <c r="E30" s="143"/>
      <c r="F30" s="519"/>
      <c r="G30" s="519"/>
      <c r="H30" s="189"/>
    </row>
  </sheetData>
  <sheetProtection/>
  <mergeCells count="11">
    <mergeCell ref="F3:G3"/>
    <mergeCell ref="A9:A10"/>
    <mergeCell ref="F29:G29"/>
    <mergeCell ref="F30:G30"/>
    <mergeCell ref="A8:F8"/>
    <mergeCell ref="A26:E26"/>
    <mergeCell ref="F11:F12"/>
    <mergeCell ref="G11:G12"/>
    <mergeCell ref="A11:A12"/>
    <mergeCell ref="B11:B12"/>
    <mergeCell ref="C11:D11"/>
  </mergeCells>
  <printOptions/>
  <pageMargins left="0.75" right="0.52" top="0.64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6">
      <selection activeCell="A26" sqref="A26"/>
    </sheetView>
  </sheetViews>
  <sheetFormatPr defaultColWidth="9.140625" defaultRowHeight="12.75"/>
  <cols>
    <col min="2" max="2" width="23.00390625" style="0" customWidth="1"/>
    <col min="3" max="3" width="14.421875" style="0" customWidth="1"/>
    <col min="4" max="4" width="13.00390625" style="0" customWidth="1"/>
    <col min="5" max="5" width="13.28125" style="0" customWidth="1"/>
    <col min="6" max="6" width="16.28125" style="0" customWidth="1"/>
  </cols>
  <sheetData>
    <row r="1" spans="1:6" ht="12.75">
      <c r="A1" s="200" t="s">
        <v>236</v>
      </c>
      <c r="B1" s="143"/>
      <c r="C1" s="143"/>
      <c r="D1" s="532" t="s">
        <v>157</v>
      </c>
      <c r="E1" s="532"/>
      <c r="F1" s="532"/>
    </row>
    <row r="2" spans="1:6" ht="12.75">
      <c r="A2" s="201" t="s">
        <v>237</v>
      </c>
      <c r="B2" s="143"/>
      <c r="C2" s="143"/>
      <c r="D2" s="532" t="s">
        <v>200</v>
      </c>
      <c r="E2" s="532"/>
      <c r="F2" s="532"/>
    </row>
    <row r="3" spans="1:6" ht="12.75">
      <c r="A3" s="201" t="s">
        <v>238</v>
      </c>
      <c r="B3" s="143"/>
      <c r="C3" s="143"/>
      <c r="D3" s="532" t="s">
        <v>227</v>
      </c>
      <c r="E3" s="532"/>
      <c r="F3" s="532"/>
    </row>
    <row r="4" spans="1:6" ht="12.75">
      <c r="A4" s="201" t="s">
        <v>239</v>
      </c>
      <c r="B4" s="143"/>
      <c r="C4" s="143"/>
      <c r="D4" s="143"/>
      <c r="E4" s="143"/>
      <c r="F4" s="143"/>
    </row>
    <row r="5" spans="1:6" ht="12.75">
      <c r="A5" s="201" t="s">
        <v>240</v>
      </c>
      <c r="B5" s="143"/>
      <c r="C5" s="143"/>
      <c r="D5" s="143"/>
      <c r="E5" s="143"/>
      <c r="F5" s="143"/>
    </row>
    <row r="6" spans="1:6" ht="66" customHeight="1">
      <c r="A6" s="520" t="s">
        <v>228</v>
      </c>
      <c r="B6" s="520"/>
      <c r="C6" s="520"/>
      <c r="D6" s="520"/>
      <c r="E6" s="520"/>
      <c r="F6" s="520"/>
    </row>
    <row r="7" spans="1:6" ht="15.75">
      <c r="A7" s="158"/>
      <c r="B7" s="158"/>
      <c r="C7" s="158"/>
      <c r="D7" s="158"/>
      <c r="E7" s="158"/>
      <c r="F7" s="158"/>
    </row>
    <row r="8" spans="1:6" ht="15.75">
      <c r="A8" s="158"/>
      <c r="B8" s="158"/>
      <c r="C8" s="158"/>
      <c r="D8" s="158"/>
      <c r="E8" s="158"/>
      <c r="F8" s="158"/>
    </row>
    <row r="9" spans="1:6" ht="15.75">
      <c r="A9" s="159"/>
      <c r="B9" s="158"/>
      <c r="C9" s="158"/>
      <c r="D9" s="158"/>
      <c r="E9" s="158"/>
      <c r="F9" s="158"/>
    </row>
    <row r="10" spans="1:6" ht="13.5" thickBot="1">
      <c r="A10" s="143"/>
      <c r="B10" s="143"/>
      <c r="C10" s="143"/>
      <c r="D10" s="143"/>
      <c r="E10" s="143"/>
      <c r="F10" s="143"/>
    </row>
    <row r="11" spans="1:6" ht="13.5" thickTop="1">
      <c r="A11" s="539" t="s">
        <v>201</v>
      </c>
      <c r="B11" s="541" t="s">
        <v>202</v>
      </c>
      <c r="C11" s="541" t="s">
        <v>203</v>
      </c>
      <c r="D11" s="541" t="s">
        <v>204</v>
      </c>
      <c r="E11" s="543"/>
      <c r="F11" s="544"/>
    </row>
    <row r="12" spans="1:6" ht="13.5" thickBot="1">
      <c r="A12" s="540"/>
      <c r="B12" s="542"/>
      <c r="C12" s="542"/>
      <c r="D12" s="160" t="s">
        <v>205</v>
      </c>
      <c r="E12" s="161" t="s">
        <v>230</v>
      </c>
      <c r="F12" s="162" t="s">
        <v>206</v>
      </c>
    </row>
    <row r="13" spans="1:6" ht="14.25" thickBot="1" thickTop="1">
      <c r="A13" s="163">
        <v>1</v>
      </c>
      <c r="B13" s="164">
        <v>2</v>
      </c>
      <c r="C13" s="164">
        <v>3</v>
      </c>
      <c r="D13" s="164">
        <v>4</v>
      </c>
      <c r="E13" s="165">
        <v>5</v>
      </c>
      <c r="F13" s="166">
        <v>6</v>
      </c>
    </row>
    <row r="14" spans="1:6" ht="45">
      <c r="A14" s="536" t="s">
        <v>229</v>
      </c>
      <c r="B14" s="190" t="s">
        <v>232</v>
      </c>
      <c r="C14" s="190">
        <v>100000</v>
      </c>
      <c r="D14" s="190">
        <v>0</v>
      </c>
      <c r="E14" s="191">
        <v>100000</v>
      </c>
      <c r="F14" s="192">
        <v>0</v>
      </c>
    </row>
    <row r="15" spans="1:6" ht="15">
      <c r="A15" s="537"/>
      <c r="B15" s="193"/>
      <c r="C15" s="193"/>
      <c r="D15" s="193"/>
      <c r="E15" s="193"/>
      <c r="F15" s="194"/>
    </row>
    <row r="16" spans="1:6" ht="60">
      <c r="A16" s="537"/>
      <c r="B16" s="195" t="s">
        <v>233</v>
      </c>
      <c r="C16" s="195">
        <v>30000</v>
      </c>
      <c r="D16" s="195">
        <v>0</v>
      </c>
      <c r="E16" s="195">
        <v>30000</v>
      </c>
      <c r="F16" s="196">
        <v>0</v>
      </c>
    </row>
    <row r="17" spans="1:6" ht="15">
      <c r="A17" s="537"/>
      <c r="B17" s="197"/>
      <c r="C17" s="197"/>
      <c r="D17" s="197"/>
      <c r="E17" s="197"/>
      <c r="F17" s="198"/>
    </row>
    <row r="18" spans="1:6" ht="50.25" customHeight="1">
      <c r="A18" s="537"/>
      <c r="B18" s="195" t="s">
        <v>234</v>
      </c>
      <c r="C18" s="195">
        <v>30000</v>
      </c>
      <c r="D18" s="195">
        <v>0</v>
      </c>
      <c r="E18" s="195">
        <v>30000</v>
      </c>
      <c r="F18" s="196">
        <v>0</v>
      </c>
    </row>
    <row r="19" spans="1:6" ht="15">
      <c r="A19" s="537"/>
      <c r="B19" s="193"/>
      <c r="C19" s="193"/>
      <c r="D19" s="193"/>
      <c r="E19" s="193"/>
      <c r="F19" s="194"/>
    </row>
    <row r="20" spans="1:6" ht="30">
      <c r="A20" s="537"/>
      <c r="B20" s="195" t="s">
        <v>235</v>
      </c>
      <c r="C20" s="197">
        <v>30000</v>
      </c>
      <c r="D20" s="195">
        <v>0</v>
      </c>
      <c r="E20" s="195">
        <v>30000</v>
      </c>
      <c r="F20" s="196">
        <v>0</v>
      </c>
    </row>
    <row r="21" spans="1:6" ht="15">
      <c r="A21" s="537"/>
      <c r="B21" s="193"/>
      <c r="C21" s="193"/>
      <c r="D21" s="193"/>
      <c r="E21" s="193"/>
      <c r="F21" s="194"/>
    </row>
    <row r="22" spans="1:6" ht="45">
      <c r="A22" s="537"/>
      <c r="B22" s="195" t="s">
        <v>231</v>
      </c>
      <c r="C22" s="195">
        <v>180000</v>
      </c>
      <c r="D22" s="195">
        <f>+C22</f>
        <v>180000</v>
      </c>
      <c r="E22" s="195">
        <v>0</v>
      </c>
      <c r="F22" s="196">
        <v>0</v>
      </c>
    </row>
    <row r="23" spans="1:6" ht="45.75" customHeight="1" thickBot="1">
      <c r="A23" s="538"/>
      <c r="B23" s="199" t="s">
        <v>151</v>
      </c>
      <c r="C23" s="202">
        <f>SUM(C14:C22)</f>
        <v>370000</v>
      </c>
      <c r="D23" s="202">
        <f>SUM(D14:D22)</f>
        <v>180000</v>
      </c>
      <c r="E23" s="202">
        <f>SUM(E14:E22)</f>
        <v>190000</v>
      </c>
      <c r="F23" s="202">
        <f>SUM(F14:F22)</f>
        <v>0</v>
      </c>
    </row>
    <row r="24" spans="1:6" ht="12.75">
      <c r="A24" s="143"/>
      <c r="B24" s="143"/>
      <c r="C24" s="143"/>
      <c r="D24" s="143"/>
      <c r="E24" s="143"/>
      <c r="F24" s="143"/>
    </row>
    <row r="25" spans="1:6" ht="39.75" customHeight="1">
      <c r="A25" s="143"/>
      <c r="B25" s="143" t="s">
        <v>207</v>
      </c>
      <c r="E25" s="143"/>
      <c r="F25" s="143"/>
    </row>
    <row r="26" ht="12.75">
      <c r="A26" s="143"/>
    </row>
    <row r="27" ht="12.75">
      <c r="A27" s="143"/>
    </row>
    <row r="28" ht="12.75">
      <c r="A28" s="143" t="s">
        <v>241</v>
      </c>
    </row>
    <row r="32" spans="3:4" ht="12.75">
      <c r="C32" s="143" t="s">
        <v>115</v>
      </c>
      <c r="D32" s="143" t="s">
        <v>208</v>
      </c>
    </row>
  </sheetData>
  <sheetProtection/>
  <mergeCells count="9">
    <mergeCell ref="A14:A23"/>
    <mergeCell ref="A11:A12"/>
    <mergeCell ref="B11:B12"/>
    <mergeCell ref="C11:C12"/>
    <mergeCell ref="D11:F11"/>
    <mergeCell ref="D1:F1"/>
    <mergeCell ref="D2:F2"/>
    <mergeCell ref="D3:F3"/>
    <mergeCell ref="A6:F6"/>
  </mergeCells>
  <printOptions/>
  <pageMargins left="0.75" right="0.35" top="0.86" bottom="0.3" header="0.28" footer="0.2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12.00390625" style="0" customWidth="1"/>
    <col min="3" max="3" width="43.28125" style="0" customWidth="1"/>
    <col min="7" max="7" width="37.140625" style="0" customWidth="1"/>
  </cols>
  <sheetData>
    <row r="1" spans="1:7" ht="12.75" customHeight="1">
      <c r="A1" t="s">
        <v>209</v>
      </c>
      <c r="G1" s="173" t="s">
        <v>215</v>
      </c>
    </row>
    <row r="3" ht="12.75">
      <c r="A3" t="s">
        <v>210</v>
      </c>
    </row>
    <row r="4" ht="12.75">
      <c r="A4" t="s">
        <v>211</v>
      </c>
    </row>
    <row r="5" ht="12.75">
      <c r="A5" t="s">
        <v>212</v>
      </c>
    </row>
    <row r="6" ht="12.75">
      <c r="A6" t="s">
        <v>213</v>
      </c>
    </row>
    <row r="8" spans="1:7" ht="12.75">
      <c r="A8" s="169" t="s">
        <v>216</v>
      </c>
      <c r="C8" s="169"/>
      <c r="D8" s="169"/>
      <c r="E8" s="169"/>
      <c r="F8" s="169"/>
      <c r="G8" s="169"/>
    </row>
    <row r="11" spans="1:7" ht="12.75" customHeight="1">
      <c r="A11" s="545" t="s">
        <v>171</v>
      </c>
      <c r="B11" s="546"/>
      <c r="C11" s="546"/>
      <c r="D11" s="150"/>
      <c r="E11" s="150"/>
      <c r="F11" s="150"/>
      <c r="G11" s="150"/>
    </row>
    <row r="12" spans="1:7" ht="42" customHeight="1">
      <c r="A12" s="148" t="s">
        <v>161</v>
      </c>
      <c r="B12" s="174" t="s">
        <v>162</v>
      </c>
      <c r="C12" s="174" t="s">
        <v>163</v>
      </c>
      <c r="D12" s="145" t="s">
        <v>165</v>
      </c>
      <c r="E12" s="145" t="s">
        <v>166</v>
      </c>
      <c r="F12" s="145" t="s">
        <v>167</v>
      </c>
      <c r="G12" s="170" t="s">
        <v>217</v>
      </c>
    </row>
    <row r="13" spans="1:7" ht="10.5" customHeight="1">
      <c r="A13" s="175">
        <v>1</v>
      </c>
      <c r="B13" s="175">
        <v>2</v>
      </c>
      <c r="C13" s="175">
        <v>3</v>
      </c>
      <c r="D13" s="175">
        <v>5</v>
      </c>
      <c r="E13" s="175">
        <v>6</v>
      </c>
      <c r="F13" s="175">
        <v>7</v>
      </c>
      <c r="G13" s="176">
        <v>8</v>
      </c>
    </row>
    <row r="14" spans="1:7" ht="15.75">
      <c r="A14" s="149"/>
      <c r="B14" s="149"/>
      <c r="C14" s="142" t="s">
        <v>172</v>
      </c>
      <c r="D14" s="155">
        <f>+D16+D28</f>
        <v>0</v>
      </c>
      <c r="E14" s="155">
        <f>+E16+E28</f>
        <v>0</v>
      </c>
      <c r="F14" s="171">
        <f>+F16+F28</f>
        <v>0</v>
      </c>
      <c r="G14" s="172"/>
    </row>
    <row r="15" spans="1:7" s="167" customFormat="1" ht="11.25">
      <c r="A15" s="177" t="s">
        <v>193</v>
      </c>
      <c r="B15" s="177"/>
      <c r="C15" s="178" t="s">
        <v>173</v>
      </c>
      <c r="D15" s="179">
        <f>+D16+D27</f>
        <v>0</v>
      </c>
      <c r="E15" s="179">
        <f>+E16+E27</f>
        <v>0</v>
      </c>
      <c r="F15" s="180">
        <f>+F16+F27</f>
        <v>0</v>
      </c>
      <c r="G15" s="181"/>
    </row>
    <row r="16" spans="1:7" s="167" customFormat="1" ht="11.25">
      <c r="A16" s="177" t="s">
        <v>174</v>
      </c>
      <c r="B16" s="177">
        <v>32.34</v>
      </c>
      <c r="C16" s="178" t="s">
        <v>176</v>
      </c>
      <c r="D16" s="179">
        <f>+D17+D26</f>
        <v>0</v>
      </c>
      <c r="E16" s="179">
        <f>+E17+E26</f>
        <v>0</v>
      </c>
      <c r="F16" s="180">
        <f>+F17+F26</f>
        <v>0</v>
      </c>
      <c r="G16" s="181"/>
    </row>
    <row r="17" spans="1:7" s="167" customFormat="1" ht="11.25">
      <c r="A17" s="177" t="s">
        <v>175</v>
      </c>
      <c r="B17" s="177">
        <v>32</v>
      </c>
      <c r="C17" s="178" t="s">
        <v>177</v>
      </c>
      <c r="D17" s="179">
        <f>+D18+D21+D24+D25</f>
        <v>0</v>
      </c>
      <c r="E17" s="179">
        <f>+E18+E21+E24+E25</f>
        <v>0</v>
      </c>
      <c r="F17" s="180">
        <f>+F18+F21+F24+F25</f>
        <v>0</v>
      </c>
      <c r="G17" s="181"/>
    </row>
    <row r="18" spans="1:7" s="167" customFormat="1" ht="11.25">
      <c r="A18" s="175" t="s">
        <v>178</v>
      </c>
      <c r="B18" s="175">
        <v>321</v>
      </c>
      <c r="C18" s="182" t="s">
        <v>179</v>
      </c>
      <c r="D18" s="179">
        <f>SUM(D19:D20)</f>
        <v>0</v>
      </c>
      <c r="E18" s="179">
        <f>SUM(E19:E20)</f>
        <v>0</v>
      </c>
      <c r="F18" s="180">
        <f>SUM(F19:F20)</f>
        <v>0</v>
      </c>
      <c r="G18" s="181"/>
    </row>
    <row r="19" spans="1:7" s="167" customFormat="1" ht="11.25">
      <c r="A19" s="175" t="s">
        <v>180</v>
      </c>
      <c r="B19" s="175">
        <v>32121</v>
      </c>
      <c r="C19" s="182" t="s">
        <v>181</v>
      </c>
      <c r="D19" s="183"/>
      <c r="E19" s="183"/>
      <c r="F19" s="184"/>
      <c r="G19" s="181"/>
    </row>
    <row r="20" spans="1:7" s="167" customFormat="1" ht="22.5">
      <c r="A20" s="175" t="s">
        <v>182</v>
      </c>
      <c r="B20" s="175"/>
      <c r="C20" s="182" t="s">
        <v>183</v>
      </c>
      <c r="D20" s="183"/>
      <c r="E20" s="183"/>
      <c r="F20" s="184"/>
      <c r="G20" s="181"/>
    </row>
    <row r="21" spans="1:7" s="167" customFormat="1" ht="11.25">
      <c r="A21" s="175" t="s">
        <v>53</v>
      </c>
      <c r="B21" s="175">
        <v>322</v>
      </c>
      <c r="C21" s="182" t="s">
        <v>184</v>
      </c>
      <c r="D21" s="179">
        <f>SUM(D22:D23)</f>
        <v>0</v>
      </c>
      <c r="E21" s="179">
        <f>SUM(E22:E23)</f>
        <v>0</v>
      </c>
      <c r="F21" s="180">
        <f>SUM(F22:F23)</f>
        <v>0</v>
      </c>
      <c r="G21" s="181"/>
    </row>
    <row r="22" spans="1:7" s="167" customFormat="1" ht="11.25">
      <c r="A22" s="175" t="s">
        <v>185</v>
      </c>
      <c r="B22" s="175">
        <v>3223</v>
      </c>
      <c r="C22" s="182" t="s">
        <v>91</v>
      </c>
      <c r="D22" s="183"/>
      <c r="E22" s="183"/>
      <c r="F22" s="184"/>
      <c r="G22" s="181"/>
    </row>
    <row r="23" spans="1:7" s="167" customFormat="1" ht="22.5">
      <c r="A23" s="175" t="s">
        <v>186</v>
      </c>
      <c r="B23" s="175"/>
      <c r="C23" s="182" t="s">
        <v>187</v>
      </c>
      <c r="D23" s="183"/>
      <c r="E23" s="183"/>
      <c r="F23" s="184"/>
      <c r="G23" s="181"/>
    </row>
    <row r="24" spans="1:7" s="167" customFormat="1" ht="11.25">
      <c r="A24" s="175" t="s">
        <v>55</v>
      </c>
      <c r="B24" s="175">
        <v>323</v>
      </c>
      <c r="C24" s="182" t="s">
        <v>132</v>
      </c>
      <c r="D24" s="183"/>
      <c r="E24" s="183"/>
      <c r="F24" s="184"/>
      <c r="G24" s="181"/>
    </row>
    <row r="25" spans="1:7" s="167" customFormat="1" ht="22.5">
      <c r="A25" s="175" t="s">
        <v>188</v>
      </c>
      <c r="B25" s="175">
        <v>329</v>
      </c>
      <c r="C25" s="182" t="s">
        <v>189</v>
      </c>
      <c r="D25" s="183"/>
      <c r="E25" s="183"/>
      <c r="F25" s="184"/>
      <c r="G25" s="181"/>
    </row>
    <row r="26" spans="1:7" s="167" customFormat="1" ht="11.25">
      <c r="A26" s="177" t="s">
        <v>190</v>
      </c>
      <c r="B26" s="177">
        <v>34</v>
      </c>
      <c r="C26" s="178" t="s">
        <v>104</v>
      </c>
      <c r="D26" s="183"/>
      <c r="E26" s="183"/>
      <c r="F26" s="184"/>
      <c r="G26" s="181"/>
    </row>
    <row r="27" spans="1:7" s="167" customFormat="1" ht="22.5">
      <c r="A27" s="175" t="s">
        <v>191</v>
      </c>
      <c r="B27" s="175"/>
      <c r="C27" s="182" t="s">
        <v>192</v>
      </c>
      <c r="D27" s="183"/>
      <c r="E27" s="183"/>
      <c r="F27" s="184"/>
      <c r="G27" s="181"/>
    </row>
    <row r="28" spans="1:7" s="167" customFormat="1" ht="45">
      <c r="A28" s="177" t="s">
        <v>194</v>
      </c>
      <c r="B28" s="177"/>
      <c r="C28" s="178" t="s">
        <v>195</v>
      </c>
      <c r="D28" s="179">
        <f>SUM(D29:D30)</f>
        <v>0</v>
      </c>
      <c r="E28" s="179">
        <f>SUM(E29:E30)</f>
        <v>0</v>
      </c>
      <c r="F28" s="180">
        <f>SUM(F29:F30)</f>
        <v>0</v>
      </c>
      <c r="G28" s="181"/>
    </row>
    <row r="29" spans="1:7" s="167" customFormat="1" ht="22.5">
      <c r="A29" s="175" t="s">
        <v>196</v>
      </c>
      <c r="B29" s="175">
        <v>42.45</v>
      </c>
      <c r="C29" s="182" t="s">
        <v>197</v>
      </c>
      <c r="D29" s="183"/>
      <c r="E29" s="183"/>
      <c r="F29" s="184"/>
      <c r="G29" s="181"/>
    </row>
    <row r="30" spans="1:7" s="167" customFormat="1" ht="22.5">
      <c r="A30" s="175" t="s">
        <v>199</v>
      </c>
      <c r="B30" s="175">
        <v>3224.3232</v>
      </c>
      <c r="C30" s="182" t="s">
        <v>198</v>
      </c>
      <c r="D30" s="183"/>
      <c r="E30" s="183"/>
      <c r="F30" s="184"/>
      <c r="G30" s="185"/>
    </row>
    <row r="31" spans="1:7" s="167" customFormat="1" ht="22.5">
      <c r="A31" s="175" t="s">
        <v>218</v>
      </c>
      <c r="B31" s="175">
        <v>3224.3232</v>
      </c>
      <c r="C31" s="182" t="s">
        <v>219</v>
      </c>
      <c r="D31" s="183"/>
      <c r="E31" s="183"/>
      <c r="F31" s="184"/>
      <c r="G31" s="185"/>
    </row>
  </sheetData>
  <sheetProtection/>
  <mergeCells count="1">
    <mergeCell ref="A11:C11"/>
  </mergeCells>
  <printOptions/>
  <pageMargins left="0.75" right="0.35" top="0.27" bottom="0.6" header="0.17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C10">
      <selection activeCell="I7" sqref="I7"/>
    </sheetView>
  </sheetViews>
  <sheetFormatPr defaultColWidth="9.140625" defaultRowHeight="12.75"/>
  <cols>
    <col min="1" max="1" width="5.421875" style="0" customWidth="1"/>
    <col min="2" max="2" width="10.00390625" style="0" customWidth="1"/>
    <col min="3" max="3" width="55.8515625" style="0" customWidth="1"/>
    <col min="4" max="4" width="13.140625" style="0" bestFit="1" customWidth="1"/>
    <col min="5" max="5" width="12.00390625" style="0" customWidth="1"/>
    <col min="6" max="7" width="11.28125" style="0" bestFit="1" customWidth="1"/>
  </cols>
  <sheetData>
    <row r="1" spans="1:10" ht="12.75">
      <c r="A1" t="s">
        <v>209</v>
      </c>
      <c r="I1" s="550" t="s">
        <v>214</v>
      </c>
      <c r="J1" s="551"/>
    </row>
    <row r="3" ht="12.75">
      <c r="A3" t="s">
        <v>210</v>
      </c>
    </row>
    <row r="4" ht="12.75">
      <c r="A4" t="s">
        <v>211</v>
      </c>
    </row>
    <row r="5" ht="12.75">
      <c r="A5" t="s">
        <v>212</v>
      </c>
    </row>
    <row r="6" ht="12.75">
      <c r="A6" t="s">
        <v>213</v>
      </c>
    </row>
    <row r="8" spans="2:10" ht="32.25" customHeight="1">
      <c r="B8" s="547" t="s">
        <v>160</v>
      </c>
      <c r="C8" s="547"/>
      <c r="D8" s="547"/>
      <c r="E8" s="547"/>
      <c r="F8" s="547"/>
      <c r="G8" s="547"/>
      <c r="H8" s="547"/>
      <c r="I8" s="547"/>
      <c r="J8" s="547"/>
    </row>
    <row r="10" ht="12.75">
      <c r="I10" s="168" t="s">
        <v>79</v>
      </c>
    </row>
    <row r="11" spans="1:10" ht="12.75">
      <c r="A11" s="545" t="s">
        <v>171</v>
      </c>
      <c r="B11" s="546"/>
      <c r="C11" s="546"/>
      <c r="D11" s="548" t="s">
        <v>164</v>
      </c>
      <c r="E11" s="150"/>
      <c r="F11" s="150"/>
      <c r="G11" s="150"/>
      <c r="H11" s="150"/>
      <c r="I11" s="150"/>
      <c r="J11" s="150"/>
    </row>
    <row r="12" spans="1:10" ht="56.25">
      <c r="A12" s="147" t="s">
        <v>161</v>
      </c>
      <c r="B12" s="148" t="s">
        <v>162</v>
      </c>
      <c r="C12" s="147" t="s">
        <v>163</v>
      </c>
      <c r="D12" s="549"/>
      <c r="E12" s="145" t="s">
        <v>165</v>
      </c>
      <c r="F12" s="145" t="s">
        <v>166</v>
      </c>
      <c r="G12" s="145" t="s">
        <v>167</v>
      </c>
      <c r="H12" s="145" t="s">
        <v>168</v>
      </c>
      <c r="I12" s="145" t="s">
        <v>169</v>
      </c>
      <c r="J12" s="145" t="s">
        <v>170</v>
      </c>
    </row>
    <row r="13" spans="1:10" ht="12.75">
      <c r="A13" s="149">
        <v>1</v>
      </c>
      <c r="B13" s="149">
        <v>2</v>
      </c>
      <c r="C13" s="149">
        <v>3</v>
      </c>
      <c r="D13" s="149">
        <v>4</v>
      </c>
      <c r="E13" s="149">
        <v>5</v>
      </c>
      <c r="F13" s="149">
        <v>6</v>
      </c>
      <c r="G13" s="149">
        <v>7</v>
      </c>
      <c r="H13" s="149">
        <v>8</v>
      </c>
      <c r="I13" s="149">
        <v>9</v>
      </c>
      <c r="J13" s="149">
        <v>10</v>
      </c>
    </row>
    <row r="14" spans="1:10" ht="15.75">
      <c r="A14" s="149"/>
      <c r="B14" s="149"/>
      <c r="C14" s="153" t="s">
        <v>172</v>
      </c>
      <c r="D14" s="179">
        <f>+D16+D28</f>
        <v>1641300</v>
      </c>
      <c r="E14" s="179">
        <f>+E16+E28</f>
        <v>1704492</v>
      </c>
      <c r="F14" s="179">
        <f>+F16+F28</f>
        <v>1809643.4880000001</v>
      </c>
      <c r="G14" s="179">
        <f>+G16+G28</f>
        <v>1921524.671232</v>
      </c>
      <c r="H14" s="186">
        <f>+E14/D14*100</f>
        <v>103.85011880826174</v>
      </c>
      <c r="I14" s="186">
        <f>+F14/E14*100</f>
        <v>106.16908075837259</v>
      </c>
      <c r="J14" s="186">
        <f>+G14/F14*100</f>
        <v>106.1824985956571</v>
      </c>
    </row>
    <row r="15" spans="1:10" ht="15.75" customHeight="1">
      <c r="A15" s="131" t="s">
        <v>193</v>
      </c>
      <c r="B15" s="131"/>
      <c r="C15" s="151" t="s">
        <v>173</v>
      </c>
      <c r="D15" s="179">
        <f>+D16+D27</f>
        <v>1586300</v>
      </c>
      <c r="E15" s="179">
        <f>+E16+E27</f>
        <v>1649492</v>
      </c>
      <c r="F15" s="179">
        <f>+F16+F27</f>
        <v>1754643.4880000001</v>
      </c>
      <c r="G15" s="179">
        <f>+G16+G27</f>
        <v>1866524.671232</v>
      </c>
      <c r="H15" s="186">
        <f aca="true" t="shared" si="0" ref="H15:H29">+E15/D15*100</f>
        <v>103.983609657694</v>
      </c>
      <c r="I15" s="186">
        <f aca="true" t="shared" si="1" ref="I15:I29">+F15/E15*100</f>
        <v>106.37478011411999</v>
      </c>
      <c r="J15" s="186">
        <f aca="true" t="shared" si="2" ref="J15:J29">+G15/F15*100</f>
        <v>106.37629148012999</v>
      </c>
    </row>
    <row r="16" spans="1:10" ht="12.75">
      <c r="A16" s="131" t="s">
        <v>174</v>
      </c>
      <c r="B16" s="131">
        <v>32.34</v>
      </c>
      <c r="C16" s="151" t="s">
        <v>176</v>
      </c>
      <c r="D16" s="179">
        <f>+D17+D26</f>
        <v>1586300</v>
      </c>
      <c r="E16" s="179">
        <f>+E17+E26</f>
        <v>1649492</v>
      </c>
      <c r="F16" s="179">
        <f>+F17+F26</f>
        <v>1754643.4880000001</v>
      </c>
      <c r="G16" s="179">
        <f>+G17+G26</f>
        <v>1866524.671232</v>
      </c>
      <c r="H16" s="186">
        <f t="shared" si="0"/>
        <v>103.983609657694</v>
      </c>
      <c r="I16" s="186">
        <f t="shared" si="1"/>
        <v>106.37478011411999</v>
      </c>
      <c r="J16" s="186">
        <f t="shared" si="2"/>
        <v>106.37629148012999</v>
      </c>
    </row>
    <row r="17" spans="1:10" ht="12.75">
      <c r="A17" s="131" t="s">
        <v>175</v>
      </c>
      <c r="B17" s="131">
        <v>32</v>
      </c>
      <c r="C17" s="151" t="s">
        <v>177</v>
      </c>
      <c r="D17" s="179">
        <f>+D18+D21+D24+D25</f>
        <v>1579800</v>
      </c>
      <c r="E17" s="179">
        <f>+E18+E21+E24+E25</f>
        <v>1642992</v>
      </c>
      <c r="F17" s="179">
        <f>+F18+F21+F24+F25</f>
        <v>1748143.4880000001</v>
      </c>
      <c r="G17" s="179">
        <f>+G18+G21+G24+G25</f>
        <v>1860024.671232</v>
      </c>
      <c r="H17" s="186">
        <f t="shared" si="0"/>
        <v>104</v>
      </c>
      <c r="I17" s="186">
        <f t="shared" si="1"/>
        <v>106.4</v>
      </c>
      <c r="J17" s="186">
        <f t="shared" si="2"/>
        <v>106.39999999999998</v>
      </c>
    </row>
    <row r="18" spans="1:10" ht="12.75">
      <c r="A18" s="149" t="s">
        <v>178</v>
      </c>
      <c r="B18" s="149">
        <v>321</v>
      </c>
      <c r="C18" s="146" t="s">
        <v>179</v>
      </c>
      <c r="D18" s="179">
        <f>SUM(D19:D20)</f>
        <v>424000</v>
      </c>
      <c r="E18" s="179">
        <f>SUM(E19:E20)</f>
        <v>440960</v>
      </c>
      <c r="F18" s="179">
        <f>SUM(F19:F20)</f>
        <v>469181.44</v>
      </c>
      <c r="G18" s="179">
        <f>SUM(G19:G20)</f>
        <v>499209.05215999996</v>
      </c>
      <c r="H18" s="186">
        <f t="shared" si="0"/>
        <v>104</v>
      </c>
      <c r="I18" s="186">
        <f t="shared" si="1"/>
        <v>106.4</v>
      </c>
      <c r="J18" s="186">
        <f t="shared" si="2"/>
        <v>106.39999999999998</v>
      </c>
    </row>
    <row r="19" spans="1:10" ht="12.75">
      <c r="A19" s="149" t="s">
        <v>180</v>
      </c>
      <c r="B19" s="149">
        <v>32121</v>
      </c>
      <c r="C19" s="146" t="s">
        <v>181</v>
      </c>
      <c r="D19" s="183">
        <v>407000</v>
      </c>
      <c r="E19" s="183">
        <f>+D19+(D19*0.04)</f>
        <v>423280</v>
      </c>
      <c r="F19" s="183">
        <f>+E19+(E19*0.064)</f>
        <v>450369.92</v>
      </c>
      <c r="G19" s="183">
        <f>+F19+(F19*0.064)</f>
        <v>479193.59488</v>
      </c>
      <c r="H19" s="186">
        <f t="shared" si="0"/>
        <v>104</v>
      </c>
      <c r="I19" s="186">
        <f t="shared" si="1"/>
        <v>106.4</v>
      </c>
      <c r="J19" s="186">
        <f t="shared" si="2"/>
        <v>106.4</v>
      </c>
    </row>
    <row r="20" spans="1:10" ht="12.75">
      <c r="A20" s="149" t="s">
        <v>182</v>
      </c>
      <c r="B20" s="149"/>
      <c r="C20" s="146" t="s">
        <v>183</v>
      </c>
      <c r="D20" s="183">
        <f>5000+12000</f>
        <v>17000</v>
      </c>
      <c r="E20" s="183">
        <f>+D20+(D20*0.04)</f>
        <v>17680</v>
      </c>
      <c r="F20" s="183">
        <f>+E20+(E20*0.064)</f>
        <v>18811.52</v>
      </c>
      <c r="G20" s="183">
        <f>+F20+(F20*0.064)</f>
        <v>20015.457280000002</v>
      </c>
      <c r="H20" s="186">
        <f t="shared" si="0"/>
        <v>104</v>
      </c>
      <c r="I20" s="186">
        <f t="shared" si="1"/>
        <v>106.4</v>
      </c>
      <c r="J20" s="186">
        <f t="shared" si="2"/>
        <v>106.4</v>
      </c>
    </row>
    <row r="21" spans="1:10" ht="12.75">
      <c r="A21" s="149" t="s">
        <v>53</v>
      </c>
      <c r="B21" s="149">
        <v>322</v>
      </c>
      <c r="C21" s="146" t="s">
        <v>184</v>
      </c>
      <c r="D21" s="179">
        <f>SUM(D22:D23)</f>
        <v>816620</v>
      </c>
      <c r="E21" s="179">
        <f>SUM(E22:E23)</f>
        <v>849284.8</v>
      </c>
      <c r="F21" s="179">
        <f>SUM(F22:F23)</f>
        <v>903639.0272000001</v>
      </c>
      <c r="G21" s="179">
        <f>SUM(G22:G23)</f>
        <v>961471.9249408001</v>
      </c>
      <c r="H21" s="186">
        <f t="shared" si="0"/>
        <v>104</v>
      </c>
      <c r="I21" s="186">
        <f t="shared" si="1"/>
        <v>106.4</v>
      </c>
      <c r="J21" s="186">
        <f t="shared" si="2"/>
        <v>106.39999999999998</v>
      </c>
    </row>
    <row r="22" spans="1:10" ht="12.75">
      <c r="A22" s="149" t="s">
        <v>185</v>
      </c>
      <c r="B22" s="149">
        <v>3223</v>
      </c>
      <c r="C22" s="146" t="s">
        <v>91</v>
      </c>
      <c r="D22" s="183">
        <v>646620</v>
      </c>
      <c r="E22" s="183">
        <f>+D22+(D22*0.04)</f>
        <v>672484.8</v>
      </c>
      <c r="F22" s="183">
        <f aca="true" t="shared" si="3" ref="F22:G25">+E22+(E22*0.064)</f>
        <v>715523.8272</v>
      </c>
      <c r="G22" s="183">
        <f t="shared" si="3"/>
        <v>761317.3521408001</v>
      </c>
      <c r="H22" s="186">
        <f t="shared" si="0"/>
        <v>104</v>
      </c>
      <c r="I22" s="186">
        <f t="shared" si="1"/>
        <v>106.4</v>
      </c>
      <c r="J22" s="186">
        <f t="shared" si="2"/>
        <v>106.4</v>
      </c>
    </row>
    <row r="23" spans="1:10" ht="12.75">
      <c r="A23" s="149" t="s">
        <v>186</v>
      </c>
      <c r="B23" s="149"/>
      <c r="C23" s="146" t="s">
        <v>187</v>
      </c>
      <c r="D23" s="183">
        <f>45000+115000+10000</f>
        <v>170000</v>
      </c>
      <c r="E23" s="183">
        <f>+D23+(D23*0.04)</f>
        <v>176800</v>
      </c>
      <c r="F23" s="183">
        <f t="shared" si="3"/>
        <v>188115.2</v>
      </c>
      <c r="G23" s="183">
        <f t="shared" si="3"/>
        <v>200154.57280000002</v>
      </c>
      <c r="H23" s="186">
        <f t="shared" si="0"/>
        <v>104</v>
      </c>
      <c r="I23" s="186">
        <f t="shared" si="1"/>
        <v>106.4</v>
      </c>
      <c r="J23" s="186">
        <f t="shared" si="2"/>
        <v>106.4</v>
      </c>
    </row>
    <row r="24" spans="1:10" ht="12.75">
      <c r="A24" s="149" t="s">
        <v>55</v>
      </c>
      <c r="B24" s="149">
        <v>323</v>
      </c>
      <c r="C24" s="146" t="s">
        <v>132</v>
      </c>
      <c r="D24" s="179">
        <v>207380</v>
      </c>
      <c r="E24" s="183">
        <f>+D24+(D24*0.04)</f>
        <v>215675.2</v>
      </c>
      <c r="F24" s="183">
        <f t="shared" si="3"/>
        <v>229478.41280000002</v>
      </c>
      <c r="G24" s="183">
        <f t="shared" si="3"/>
        <v>244165.03121920003</v>
      </c>
      <c r="H24" s="186">
        <f t="shared" si="0"/>
        <v>104</v>
      </c>
      <c r="I24" s="186">
        <f t="shared" si="1"/>
        <v>106.4</v>
      </c>
      <c r="J24" s="186">
        <f t="shared" si="2"/>
        <v>106.4</v>
      </c>
    </row>
    <row r="25" spans="1:10" ht="12.75">
      <c r="A25" s="149" t="s">
        <v>188</v>
      </c>
      <c r="B25" s="149">
        <v>329</v>
      </c>
      <c r="C25" s="146" t="s">
        <v>189</v>
      </c>
      <c r="D25" s="179">
        <v>131800</v>
      </c>
      <c r="E25" s="183">
        <f>+D25+(D25*0.04)</f>
        <v>137072</v>
      </c>
      <c r="F25" s="183">
        <f t="shared" si="3"/>
        <v>145844.608</v>
      </c>
      <c r="G25" s="183">
        <f t="shared" si="3"/>
        <v>155178.662912</v>
      </c>
      <c r="H25" s="186">
        <f t="shared" si="0"/>
        <v>104</v>
      </c>
      <c r="I25" s="186">
        <f t="shared" si="1"/>
        <v>106.4</v>
      </c>
      <c r="J25" s="186">
        <f t="shared" si="2"/>
        <v>106.39999999999998</v>
      </c>
    </row>
    <row r="26" spans="1:10" ht="12.75">
      <c r="A26" s="131" t="s">
        <v>190</v>
      </c>
      <c r="B26" s="131">
        <v>34</v>
      </c>
      <c r="C26" s="151" t="s">
        <v>104</v>
      </c>
      <c r="D26" s="179">
        <v>6500</v>
      </c>
      <c r="E26" s="179">
        <v>6500</v>
      </c>
      <c r="F26" s="179">
        <v>6500</v>
      </c>
      <c r="G26" s="179">
        <v>6500</v>
      </c>
      <c r="H26" s="186">
        <f t="shared" si="0"/>
        <v>100</v>
      </c>
      <c r="I26" s="186">
        <f t="shared" si="1"/>
        <v>100</v>
      </c>
      <c r="J26" s="186">
        <f t="shared" si="2"/>
        <v>100</v>
      </c>
    </row>
    <row r="27" spans="1:10" ht="16.5" customHeight="1">
      <c r="A27" s="149" t="s">
        <v>191</v>
      </c>
      <c r="B27" s="149"/>
      <c r="C27" s="141" t="s">
        <v>192</v>
      </c>
      <c r="D27" s="183">
        <v>0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</row>
    <row r="28" spans="1:10" ht="56.25" customHeight="1">
      <c r="A28" s="131" t="s">
        <v>194</v>
      </c>
      <c r="B28" s="131"/>
      <c r="C28" s="130" t="s">
        <v>195</v>
      </c>
      <c r="D28" s="179">
        <f>SUM(D29:D30)</f>
        <v>55000</v>
      </c>
      <c r="E28" s="179">
        <f>SUM(E29:E30)</f>
        <v>55000</v>
      </c>
      <c r="F28" s="179">
        <f>SUM(F29:F30)</f>
        <v>55000</v>
      </c>
      <c r="G28" s="179">
        <f>SUM(G29:G30)</f>
        <v>55000</v>
      </c>
      <c r="H28" s="186">
        <f t="shared" si="0"/>
        <v>100</v>
      </c>
      <c r="I28" s="186">
        <f t="shared" si="1"/>
        <v>100</v>
      </c>
      <c r="J28" s="186">
        <f t="shared" si="2"/>
        <v>100</v>
      </c>
    </row>
    <row r="29" spans="1:10" ht="25.5">
      <c r="A29" s="149" t="s">
        <v>196</v>
      </c>
      <c r="B29" s="149">
        <v>42.45</v>
      </c>
      <c r="C29" s="152" t="s">
        <v>197</v>
      </c>
      <c r="D29" s="155">
        <v>55000</v>
      </c>
      <c r="E29" s="155">
        <v>55000</v>
      </c>
      <c r="F29" s="155">
        <v>55000</v>
      </c>
      <c r="G29" s="155">
        <v>55000</v>
      </c>
      <c r="H29" s="157">
        <f t="shared" si="0"/>
        <v>100</v>
      </c>
      <c r="I29" s="157">
        <f t="shared" si="1"/>
        <v>100</v>
      </c>
      <c r="J29" s="157">
        <f t="shared" si="2"/>
        <v>100</v>
      </c>
    </row>
    <row r="30" spans="1:10" ht="25.5">
      <c r="A30" s="149" t="s">
        <v>199</v>
      </c>
      <c r="B30" s="154">
        <v>3224.3232</v>
      </c>
      <c r="C30" s="141" t="s">
        <v>198</v>
      </c>
      <c r="D30" s="156"/>
      <c r="E30" s="156"/>
      <c r="F30" s="156"/>
      <c r="G30" s="156"/>
      <c r="H30" s="157"/>
      <c r="I30" s="157"/>
      <c r="J30" s="157"/>
    </row>
    <row r="31" spans="1:10" ht="22.5">
      <c r="A31" s="175" t="s">
        <v>218</v>
      </c>
      <c r="B31" s="175">
        <v>3224.3232</v>
      </c>
      <c r="C31" s="182" t="s">
        <v>219</v>
      </c>
      <c r="D31" s="146"/>
      <c r="E31" s="146"/>
      <c r="F31" s="146"/>
      <c r="G31" s="146"/>
      <c r="H31" s="146"/>
      <c r="I31" s="146"/>
      <c r="J31" s="146"/>
    </row>
    <row r="32" spans="1:3" s="4" customFormat="1" ht="12.75">
      <c r="A32" s="63"/>
      <c r="B32" s="63"/>
      <c r="C32" s="187"/>
    </row>
    <row r="33" spans="1:3" s="4" customFormat="1" ht="12.75">
      <c r="A33" s="63"/>
      <c r="B33" s="63"/>
      <c r="C33" s="187"/>
    </row>
    <row r="34" spans="1:3" s="4" customFormat="1" ht="12.75">
      <c r="A34" s="63"/>
      <c r="B34" s="63"/>
      <c r="C34" s="187"/>
    </row>
    <row r="35" spans="1:3" s="4" customFormat="1" ht="12.75">
      <c r="A35" s="63"/>
      <c r="B35" s="63"/>
      <c r="C35" s="187"/>
    </row>
    <row r="36" spans="1:3" s="4" customFormat="1" ht="12.75">
      <c r="A36" s="63"/>
      <c r="B36" s="63"/>
      <c r="C36" s="187"/>
    </row>
    <row r="37" spans="1:3" s="4" customFormat="1" ht="12.75">
      <c r="A37" s="63"/>
      <c r="B37" s="63"/>
      <c r="C37" s="187"/>
    </row>
    <row r="38" spans="1:3" s="4" customFormat="1" ht="12.75">
      <c r="A38" s="63"/>
      <c r="B38" s="63"/>
      <c r="C38" s="187"/>
    </row>
    <row r="39" spans="1:3" s="4" customFormat="1" ht="12.75">
      <c r="A39" s="63"/>
      <c r="B39" s="63"/>
      <c r="C39" s="187"/>
    </row>
    <row r="40" spans="1:3" ht="12.75">
      <c r="A40" s="49"/>
      <c r="B40" s="49"/>
      <c r="C40" s="147"/>
    </row>
    <row r="41" ht="12.75">
      <c r="C41" s="147"/>
    </row>
  </sheetData>
  <sheetProtection/>
  <mergeCells count="4">
    <mergeCell ref="B8:J8"/>
    <mergeCell ref="D11:D12"/>
    <mergeCell ref="A11:C11"/>
    <mergeCell ref="I1:J1"/>
  </mergeCells>
  <printOptions/>
  <pageMargins left="0.2" right="0.17" top="0.22" bottom="0.58" header="0.16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5"/>
  <sheetViews>
    <sheetView zoomScaleSheetLayoutView="80" zoomScalePageLayoutView="0" workbookViewId="0" topLeftCell="A46">
      <selection activeCell="D2" sqref="D2"/>
    </sheetView>
  </sheetViews>
  <sheetFormatPr defaultColWidth="9.140625" defaultRowHeight="12.75"/>
  <cols>
    <col min="1" max="1" width="14.140625" style="386" customWidth="1"/>
    <col min="2" max="2" width="33.421875" style="266" customWidth="1"/>
    <col min="3" max="3" width="29.00390625" style="483" customWidth="1"/>
    <col min="4" max="4" width="16.57421875" style="484" customWidth="1"/>
    <col min="5" max="5" width="17.00390625" style="485" customWidth="1"/>
    <col min="6" max="6" width="16.7109375" style="483" customWidth="1"/>
    <col min="7" max="7" width="14.421875" style="486" customWidth="1"/>
    <col min="8" max="8" width="17.140625" style="486" customWidth="1"/>
    <col min="9" max="9" width="24.7109375" style="486" customWidth="1"/>
    <col min="10" max="10" width="27.8515625" style="393" customWidth="1"/>
    <col min="11" max="11" width="10.421875" style="362" customWidth="1"/>
    <col min="12" max="17" width="9.140625" style="362" customWidth="1"/>
    <col min="18" max="16384" width="9.140625" style="72" customWidth="1"/>
  </cols>
  <sheetData>
    <row r="1" ht="15.75">
      <c r="A1" s="129" t="s">
        <v>301</v>
      </c>
    </row>
    <row r="2" spans="1:3" ht="15.75">
      <c r="A2" s="487" t="s">
        <v>302</v>
      </c>
      <c r="C2" s="483" t="s">
        <v>324</v>
      </c>
    </row>
    <row r="4" spans="1:9" ht="20.25">
      <c r="A4" s="552" t="s">
        <v>323</v>
      </c>
      <c r="B4" s="553"/>
      <c r="C4" s="553"/>
      <c r="D4" s="554"/>
      <c r="E4" s="554"/>
      <c r="F4" s="554"/>
      <c r="G4" s="489"/>
      <c r="H4" s="489"/>
      <c r="I4" s="393"/>
    </row>
    <row r="5" spans="1:9" ht="35.25" customHeight="1">
      <c r="A5" s="563" t="s">
        <v>78</v>
      </c>
      <c r="B5" s="563"/>
      <c r="C5" s="564" t="s">
        <v>294</v>
      </c>
      <c r="D5" s="565"/>
      <c r="E5" s="394"/>
      <c r="F5" s="395"/>
      <c r="G5" s="393"/>
      <c r="H5" s="393"/>
      <c r="I5" s="393"/>
    </row>
    <row r="6" spans="1:10" ht="13.5" customHeight="1" thickBot="1">
      <c r="A6" s="365"/>
      <c r="B6" s="255"/>
      <c r="C6" s="396"/>
      <c r="D6" s="397"/>
      <c r="E6" s="397"/>
      <c r="F6" s="397"/>
      <c r="G6" s="397"/>
      <c r="H6" s="397"/>
      <c r="I6" s="397"/>
      <c r="J6" s="393" t="s">
        <v>79</v>
      </c>
    </row>
    <row r="7" spans="1:17" s="81" customFormat="1" ht="40.5" customHeight="1" thickBot="1">
      <c r="A7" s="366" t="s">
        <v>113</v>
      </c>
      <c r="B7" s="256"/>
      <c r="C7" s="398"/>
      <c r="D7" s="561" t="s">
        <v>112</v>
      </c>
      <c r="E7" s="562"/>
      <c r="F7" s="559" t="s">
        <v>76</v>
      </c>
      <c r="G7" s="566" t="s">
        <v>77</v>
      </c>
      <c r="H7" s="570" t="s">
        <v>312</v>
      </c>
      <c r="I7" s="572" t="s">
        <v>316</v>
      </c>
      <c r="J7" s="568" t="s">
        <v>320</v>
      </c>
      <c r="K7" s="363"/>
      <c r="L7" s="363"/>
      <c r="M7" s="363"/>
      <c r="N7" s="363"/>
      <c r="O7" s="363"/>
      <c r="P7" s="363"/>
      <c r="Q7" s="363"/>
    </row>
    <row r="8" spans="1:10" s="82" customFormat="1" ht="60" customHeight="1" thickBot="1">
      <c r="A8" s="367" t="s">
        <v>80</v>
      </c>
      <c r="B8" s="257" t="s">
        <v>81</v>
      </c>
      <c r="C8" s="399" t="s">
        <v>319</v>
      </c>
      <c r="D8" s="400" t="s">
        <v>276</v>
      </c>
      <c r="E8" s="401" t="s">
        <v>75</v>
      </c>
      <c r="F8" s="560"/>
      <c r="G8" s="567"/>
      <c r="H8" s="571"/>
      <c r="I8" s="573"/>
      <c r="J8" s="569"/>
    </row>
    <row r="9" spans="1:17" s="361" customFormat="1" ht="22.5" customHeight="1" thickBot="1">
      <c r="A9" s="368">
        <v>31</v>
      </c>
      <c r="B9" s="359" t="s">
        <v>82</v>
      </c>
      <c r="C9" s="402">
        <f>SUM(C10:C14)</f>
        <v>8329400</v>
      </c>
      <c r="D9" s="403"/>
      <c r="E9" s="360">
        <f>SUM(E10:E14)</f>
        <v>8294400</v>
      </c>
      <c r="F9" s="404">
        <f>SUM(F10:F14)</f>
        <v>35000</v>
      </c>
      <c r="G9" s="404">
        <f>SUM(G10:G14)</f>
        <v>0</v>
      </c>
      <c r="H9" s="405">
        <f>SUM(H10:H14)</f>
        <v>0</v>
      </c>
      <c r="I9" s="402"/>
      <c r="J9" s="402"/>
      <c r="K9" s="362"/>
      <c r="L9" s="362"/>
      <c r="M9" s="362"/>
      <c r="N9" s="362"/>
      <c r="O9" s="362"/>
      <c r="P9" s="362"/>
      <c r="Q9" s="362"/>
    </row>
    <row r="10" spans="1:10" ht="14.25" customHeight="1">
      <c r="A10" s="369">
        <v>3111</v>
      </c>
      <c r="B10" s="258" t="s">
        <v>83</v>
      </c>
      <c r="C10" s="406">
        <v>7123000</v>
      </c>
      <c r="D10" s="407"/>
      <c r="E10" s="406">
        <v>7100000</v>
      </c>
      <c r="F10" s="408">
        <v>23000</v>
      </c>
      <c r="G10" s="409"/>
      <c r="H10" s="410"/>
      <c r="I10" s="406">
        <v>7123000</v>
      </c>
      <c r="J10" s="406">
        <v>7123000</v>
      </c>
    </row>
    <row r="11" spans="1:10" ht="14.25" customHeight="1">
      <c r="A11" s="370">
        <v>3113</v>
      </c>
      <c r="B11" s="259" t="s">
        <v>84</v>
      </c>
      <c r="C11" s="411"/>
      <c r="D11" s="412"/>
      <c r="E11" s="411"/>
      <c r="F11" s="413">
        <f>C11-D11-E11</f>
        <v>0</v>
      </c>
      <c r="G11" s="409"/>
      <c r="H11" s="410"/>
      <c r="I11" s="411"/>
      <c r="J11" s="411"/>
    </row>
    <row r="12" spans="1:10" ht="14.25" customHeight="1">
      <c r="A12" s="370">
        <v>3121</v>
      </c>
      <c r="B12" s="259" t="s">
        <v>85</v>
      </c>
      <c r="C12" s="411">
        <v>87232</v>
      </c>
      <c r="D12" s="412"/>
      <c r="E12" s="411">
        <v>87232</v>
      </c>
      <c r="F12" s="413">
        <v>0</v>
      </c>
      <c r="G12" s="409"/>
      <c r="H12" s="410"/>
      <c r="I12" s="411">
        <v>87232</v>
      </c>
      <c r="J12" s="411">
        <v>87232</v>
      </c>
    </row>
    <row r="13" spans="1:10" ht="14.25" customHeight="1">
      <c r="A13" s="370">
        <v>3132</v>
      </c>
      <c r="B13" s="260" t="s">
        <v>86</v>
      </c>
      <c r="C13" s="411">
        <v>989840</v>
      </c>
      <c r="D13" s="412"/>
      <c r="E13" s="411">
        <v>983340</v>
      </c>
      <c r="F13" s="413">
        <v>6500</v>
      </c>
      <c r="G13" s="409"/>
      <c r="H13" s="410"/>
      <c r="I13" s="411">
        <v>989840</v>
      </c>
      <c r="J13" s="411">
        <v>989840</v>
      </c>
    </row>
    <row r="14" spans="1:10" ht="14.25" customHeight="1" thickBot="1">
      <c r="A14" s="388">
        <v>3133</v>
      </c>
      <c r="B14" s="261" t="s">
        <v>87</v>
      </c>
      <c r="C14" s="414">
        <v>129328</v>
      </c>
      <c r="D14" s="415"/>
      <c r="E14" s="414">
        <v>123828</v>
      </c>
      <c r="F14" s="416">
        <v>5500</v>
      </c>
      <c r="G14" s="417"/>
      <c r="H14" s="418"/>
      <c r="I14" s="414">
        <v>129328</v>
      </c>
      <c r="J14" s="414">
        <v>129328</v>
      </c>
    </row>
    <row r="15" spans="1:10" s="387" customFormat="1" ht="30.75" customHeight="1" thickBot="1">
      <c r="A15" s="389"/>
      <c r="B15" s="390" t="s">
        <v>274</v>
      </c>
      <c r="C15" s="419"/>
      <c r="D15" s="419"/>
      <c r="E15" s="419"/>
      <c r="F15" s="419"/>
      <c r="G15" s="419"/>
      <c r="H15" s="420"/>
      <c r="I15" s="419"/>
      <c r="J15" s="419"/>
    </row>
    <row r="16" spans="1:17" s="273" customFormat="1" ht="33.75" customHeight="1">
      <c r="A16" s="371">
        <v>32</v>
      </c>
      <c r="B16" s="272" t="s">
        <v>275</v>
      </c>
      <c r="C16" s="421">
        <v>1108233</v>
      </c>
      <c r="D16" s="421">
        <v>859233</v>
      </c>
      <c r="E16" s="421"/>
      <c r="F16" s="421">
        <v>286000</v>
      </c>
      <c r="G16" s="421"/>
      <c r="H16" s="422">
        <v>20000</v>
      </c>
      <c r="I16" s="421"/>
      <c r="J16" s="421"/>
      <c r="K16" s="362"/>
      <c r="L16" s="362"/>
      <c r="M16" s="362"/>
      <c r="N16" s="362"/>
      <c r="O16" s="362"/>
      <c r="P16" s="362"/>
      <c r="Q16" s="362"/>
    </row>
    <row r="17" spans="1:17" s="270" customFormat="1" ht="33.75" customHeight="1">
      <c r="A17" s="372">
        <v>321</v>
      </c>
      <c r="B17" s="274" t="s">
        <v>272</v>
      </c>
      <c r="C17" s="423"/>
      <c r="D17" s="423"/>
      <c r="E17" s="423"/>
      <c r="F17" s="423"/>
      <c r="G17" s="423"/>
      <c r="H17" s="424"/>
      <c r="I17" s="423"/>
      <c r="J17" s="423"/>
      <c r="K17" s="362"/>
      <c r="L17" s="362"/>
      <c r="M17" s="362"/>
      <c r="N17" s="362"/>
      <c r="O17" s="362"/>
      <c r="P17" s="362"/>
      <c r="Q17" s="362"/>
    </row>
    <row r="18" spans="1:10" ht="14.25" customHeight="1">
      <c r="A18" s="369">
        <v>3211</v>
      </c>
      <c r="B18" s="258" t="s">
        <v>88</v>
      </c>
      <c r="C18" s="425">
        <v>32286</v>
      </c>
      <c r="D18" s="407">
        <v>22286</v>
      </c>
      <c r="E18" s="426"/>
      <c r="F18" s="408">
        <v>10000</v>
      </c>
      <c r="G18" s="409"/>
      <c r="H18" s="410"/>
      <c r="I18" s="425">
        <v>32286</v>
      </c>
      <c r="J18" s="425">
        <v>32286</v>
      </c>
    </row>
    <row r="19" spans="1:10" ht="14.25" customHeight="1">
      <c r="A19" s="370">
        <v>3212</v>
      </c>
      <c r="B19" s="259" t="s">
        <v>89</v>
      </c>
      <c r="C19" s="429">
        <v>138000</v>
      </c>
      <c r="D19" s="412">
        <v>138000</v>
      </c>
      <c r="E19" s="430"/>
      <c r="F19" s="408"/>
      <c r="G19" s="409"/>
      <c r="H19" s="410"/>
      <c r="I19" s="429">
        <v>138000</v>
      </c>
      <c r="J19" s="429">
        <v>138000</v>
      </c>
    </row>
    <row r="20" spans="1:10" ht="15.75" customHeight="1">
      <c r="A20" s="370"/>
      <c r="B20" s="259" t="s">
        <v>297</v>
      </c>
      <c r="C20" s="429">
        <v>3000</v>
      </c>
      <c r="D20" s="412">
        <v>3000</v>
      </c>
      <c r="E20" s="430"/>
      <c r="F20" s="408"/>
      <c r="G20" s="409"/>
      <c r="H20" s="410"/>
      <c r="I20" s="429">
        <v>3000</v>
      </c>
      <c r="J20" s="429">
        <v>3000</v>
      </c>
    </row>
    <row r="21" spans="1:17" s="270" customFormat="1" ht="28.5" customHeight="1">
      <c r="A21" s="373">
        <v>322</v>
      </c>
      <c r="B21" s="275" t="s">
        <v>273</v>
      </c>
      <c r="C21" s="431"/>
      <c r="D21" s="431"/>
      <c r="E21" s="431"/>
      <c r="F21" s="431"/>
      <c r="G21" s="431"/>
      <c r="H21" s="432"/>
      <c r="I21" s="431"/>
      <c r="J21" s="431"/>
      <c r="K21" s="362"/>
      <c r="L21" s="362"/>
      <c r="M21" s="362"/>
      <c r="N21" s="362"/>
      <c r="O21" s="362"/>
      <c r="P21" s="362"/>
      <c r="Q21" s="362"/>
    </row>
    <row r="22" spans="1:10" ht="14.25" customHeight="1">
      <c r="A22" s="370">
        <v>3221</v>
      </c>
      <c r="B22" s="260" t="s">
        <v>90</v>
      </c>
      <c r="C22" s="429">
        <v>110000</v>
      </c>
      <c r="D22" s="412">
        <v>65000</v>
      </c>
      <c r="E22" s="430"/>
      <c r="F22" s="408">
        <v>45000</v>
      </c>
      <c r="G22" s="409"/>
      <c r="H22" s="410"/>
      <c r="I22" s="429">
        <v>110000</v>
      </c>
      <c r="J22" s="429">
        <v>110000</v>
      </c>
    </row>
    <row r="23" spans="1:10" ht="14.25" customHeight="1">
      <c r="A23" s="370">
        <v>3221</v>
      </c>
      <c r="B23" s="259" t="s">
        <v>298</v>
      </c>
      <c r="C23" s="429">
        <v>186809</v>
      </c>
      <c r="D23" s="412">
        <v>56509</v>
      </c>
      <c r="E23" s="430"/>
      <c r="F23" s="408">
        <v>130300</v>
      </c>
      <c r="G23" s="409"/>
      <c r="H23" s="410"/>
      <c r="I23" s="429">
        <v>186809</v>
      </c>
      <c r="J23" s="429">
        <v>186809</v>
      </c>
    </row>
    <row r="24" spans="1:10" ht="29.25" customHeight="1">
      <c r="A24" s="370">
        <v>32131</v>
      </c>
      <c r="B24" s="259" t="s">
        <v>91</v>
      </c>
      <c r="C24" s="429">
        <v>205719</v>
      </c>
      <c r="D24" s="412">
        <v>205719</v>
      </c>
      <c r="E24" s="430"/>
      <c r="F24" s="408"/>
      <c r="G24" s="409"/>
      <c r="H24" s="410"/>
      <c r="I24" s="429">
        <v>205719</v>
      </c>
      <c r="J24" s="429">
        <v>205719</v>
      </c>
    </row>
    <row r="25" spans="1:10" ht="15.75" customHeight="1">
      <c r="A25" s="370">
        <v>32212</v>
      </c>
      <c r="B25" s="259" t="s">
        <v>299</v>
      </c>
      <c r="C25" s="429">
        <v>20000</v>
      </c>
      <c r="D25" s="412">
        <v>0</v>
      </c>
      <c r="E25" s="430"/>
      <c r="F25" s="408">
        <v>20000</v>
      </c>
      <c r="G25" s="409"/>
      <c r="H25" s="410"/>
      <c r="I25" s="429">
        <v>20000</v>
      </c>
      <c r="J25" s="429">
        <v>20000</v>
      </c>
    </row>
    <row r="26" spans="1:10" ht="14.25" customHeight="1">
      <c r="A26" s="370"/>
      <c r="B26" s="259" t="s">
        <v>92</v>
      </c>
      <c r="C26" s="429">
        <v>3000</v>
      </c>
      <c r="D26" s="412">
        <v>3000</v>
      </c>
      <c r="E26" s="430"/>
      <c r="F26" s="408"/>
      <c r="G26" s="409"/>
      <c r="H26" s="410"/>
      <c r="I26" s="429">
        <v>3000</v>
      </c>
      <c r="J26" s="429">
        <v>3000</v>
      </c>
    </row>
    <row r="27" spans="1:10" ht="14.25" customHeight="1">
      <c r="A27" s="370"/>
      <c r="B27" s="259"/>
      <c r="C27" s="429"/>
      <c r="D27" s="412"/>
      <c r="E27" s="430"/>
      <c r="F27" s="408"/>
      <c r="G27" s="409"/>
      <c r="H27" s="410"/>
      <c r="I27" s="429"/>
      <c r="J27" s="429"/>
    </row>
    <row r="28" spans="1:10" ht="31.5" customHeight="1">
      <c r="A28" s="370">
        <v>3224</v>
      </c>
      <c r="B28" s="260"/>
      <c r="C28" s="429"/>
      <c r="D28" s="412"/>
      <c r="E28" s="430"/>
      <c r="F28" s="408"/>
      <c r="G28" s="409"/>
      <c r="H28" s="410"/>
      <c r="I28" s="429"/>
      <c r="J28" s="429"/>
    </row>
    <row r="29" spans="1:10" ht="14.25" customHeight="1">
      <c r="A29" s="370">
        <v>3225</v>
      </c>
      <c r="B29" s="259"/>
      <c r="C29" s="429"/>
      <c r="D29" s="412"/>
      <c r="E29" s="430"/>
      <c r="F29" s="408">
        <f>C29-D29-E29-G29-H29</f>
        <v>0</v>
      </c>
      <c r="G29" s="409"/>
      <c r="H29" s="410"/>
      <c r="I29" s="429"/>
      <c r="J29" s="429"/>
    </row>
    <row r="30" spans="1:17" s="270" customFormat="1" ht="17.25" customHeight="1">
      <c r="A30" s="374"/>
      <c r="B30" s="275" t="s">
        <v>152</v>
      </c>
      <c r="C30" s="433"/>
      <c r="D30" s="433"/>
      <c r="E30" s="433"/>
      <c r="F30" s="433"/>
      <c r="G30" s="433"/>
      <c r="H30" s="434"/>
      <c r="I30" s="433"/>
      <c r="J30" s="433"/>
      <c r="K30" s="362"/>
      <c r="L30" s="362"/>
      <c r="M30" s="362"/>
      <c r="N30" s="362"/>
      <c r="O30" s="362"/>
      <c r="P30" s="362"/>
      <c r="Q30" s="362"/>
    </row>
    <row r="31" spans="1:10" ht="15" customHeight="1">
      <c r="A31" s="370">
        <v>3231</v>
      </c>
      <c r="B31" s="259" t="s">
        <v>93</v>
      </c>
      <c r="C31" s="429">
        <v>28000</v>
      </c>
      <c r="D31" s="412">
        <v>28000</v>
      </c>
      <c r="E31" s="430"/>
      <c r="F31" s="408"/>
      <c r="G31" s="409"/>
      <c r="H31" s="410"/>
      <c r="I31" s="429">
        <v>28000</v>
      </c>
      <c r="J31" s="429">
        <v>28000</v>
      </c>
    </row>
    <row r="32" spans="1:10" ht="22.5" customHeight="1">
      <c r="A32" s="370">
        <v>3232</v>
      </c>
      <c r="B32" s="259" t="s">
        <v>94</v>
      </c>
      <c r="C32" s="429">
        <v>25000</v>
      </c>
      <c r="D32" s="412">
        <v>0</v>
      </c>
      <c r="E32" s="430"/>
      <c r="F32" s="408">
        <v>25000</v>
      </c>
      <c r="G32" s="409"/>
      <c r="H32" s="410"/>
      <c r="I32" s="429">
        <v>25000</v>
      </c>
      <c r="J32" s="429">
        <v>25000</v>
      </c>
    </row>
    <row r="33" spans="1:10" ht="22.5" customHeight="1">
      <c r="A33" s="370"/>
      <c r="B33" s="259" t="s">
        <v>300</v>
      </c>
      <c r="C33" s="429">
        <v>107792</v>
      </c>
      <c r="D33" s="412">
        <v>107792</v>
      </c>
      <c r="E33" s="430"/>
      <c r="F33" s="408"/>
      <c r="G33" s="409"/>
      <c r="H33" s="410"/>
      <c r="I33" s="429">
        <v>107792</v>
      </c>
      <c r="J33" s="429">
        <v>107792</v>
      </c>
    </row>
    <row r="34" spans="1:10" ht="14.25" customHeight="1">
      <c r="A34" s="370">
        <v>3233</v>
      </c>
      <c r="B34" s="259" t="s">
        <v>95</v>
      </c>
      <c r="C34" s="429">
        <v>2000</v>
      </c>
      <c r="D34" s="412">
        <v>2000</v>
      </c>
      <c r="E34" s="430"/>
      <c r="F34" s="408"/>
      <c r="G34" s="409"/>
      <c r="H34" s="410"/>
      <c r="I34" s="429">
        <v>2000</v>
      </c>
      <c r="J34" s="429">
        <v>2000</v>
      </c>
    </row>
    <row r="35" spans="1:10" ht="14.25" customHeight="1">
      <c r="A35" s="370">
        <v>3234</v>
      </c>
      <c r="B35" s="259" t="s">
        <v>96</v>
      </c>
      <c r="C35" s="429">
        <v>111800</v>
      </c>
      <c r="D35" s="412">
        <v>111800</v>
      </c>
      <c r="E35" s="430"/>
      <c r="F35" s="408"/>
      <c r="G35" s="409"/>
      <c r="H35" s="410"/>
      <c r="I35" s="429">
        <v>111800</v>
      </c>
      <c r="J35" s="429">
        <v>111800</v>
      </c>
    </row>
    <row r="36" spans="1:10" ht="14.25" customHeight="1">
      <c r="A36" s="370">
        <v>3236</v>
      </c>
      <c r="B36" s="260" t="s">
        <v>97</v>
      </c>
      <c r="C36" s="429">
        <v>30427</v>
      </c>
      <c r="D36" s="412">
        <v>30427</v>
      </c>
      <c r="E36" s="430"/>
      <c r="F36" s="408"/>
      <c r="G36" s="409"/>
      <c r="H36" s="410"/>
      <c r="I36" s="429">
        <v>30427</v>
      </c>
      <c r="J36" s="429">
        <v>30427</v>
      </c>
    </row>
    <row r="37" spans="1:10" ht="14.25" customHeight="1">
      <c r="A37" s="370">
        <v>3237</v>
      </c>
      <c r="B37" s="259" t="s">
        <v>98</v>
      </c>
      <c r="C37" s="429">
        <v>45000</v>
      </c>
      <c r="D37" s="412"/>
      <c r="E37" s="430"/>
      <c r="F37" s="408">
        <v>40000</v>
      </c>
      <c r="G37" s="409"/>
      <c r="H37" s="410">
        <v>5000</v>
      </c>
      <c r="I37" s="429">
        <v>45000</v>
      </c>
      <c r="J37" s="429">
        <v>45000</v>
      </c>
    </row>
    <row r="38" spans="1:10" ht="14.25" customHeight="1">
      <c r="A38" s="370">
        <v>3238</v>
      </c>
      <c r="B38" s="259" t="s">
        <v>99</v>
      </c>
      <c r="C38" s="429">
        <v>32000</v>
      </c>
      <c r="D38" s="412">
        <v>32000</v>
      </c>
      <c r="E38" s="430"/>
      <c r="F38" s="408"/>
      <c r="G38" s="409"/>
      <c r="H38" s="410"/>
      <c r="I38" s="429">
        <v>32000</v>
      </c>
      <c r="J38" s="429">
        <v>32000</v>
      </c>
    </row>
    <row r="39" spans="1:10" ht="14.25" customHeight="1">
      <c r="A39" s="370">
        <v>3239</v>
      </c>
      <c r="B39" s="259" t="s">
        <v>100</v>
      </c>
      <c r="C39" s="429">
        <v>35000</v>
      </c>
      <c r="D39" s="412">
        <v>26000</v>
      </c>
      <c r="E39" s="430"/>
      <c r="F39" s="408">
        <v>9000</v>
      </c>
      <c r="G39" s="409"/>
      <c r="H39" s="410"/>
      <c r="I39" s="429">
        <v>35000</v>
      </c>
      <c r="J39" s="429">
        <v>35000</v>
      </c>
    </row>
    <row r="40" spans="1:10" ht="18.75" customHeight="1" thickBot="1">
      <c r="A40" s="370">
        <v>3241</v>
      </c>
      <c r="B40" s="259" t="s">
        <v>317</v>
      </c>
      <c r="C40" s="429">
        <v>15000</v>
      </c>
      <c r="D40" s="412">
        <v>0</v>
      </c>
      <c r="E40" s="430"/>
      <c r="F40" s="408">
        <v>0</v>
      </c>
      <c r="G40" s="409"/>
      <c r="H40" s="410">
        <v>15000</v>
      </c>
      <c r="I40" s="429">
        <v>15000</v>
      </c>
      <c r="J40" s="429">
        <v>15000</v>
      </c>
    </row>
    <row r="41" spans="1:17" s="81" customFormat="1" ht="34.5" customHeight="1" thickBot="1">
      <c r="A41" s="366" t="s">
        <v>113</v>
      </c>
      <c r="B41" s="256"/>
      <c r="C41" s="398"/>
      <c r="D41" s="561" t="s">
        <v>112</v>
      </c>
      <c r="E41" s="562"/>
      <c r="F41" s="559" t="s">
        <v>76</v>
      </c>
      <c r="G41" s="566" t="s">
        <v>77</v>
      </c>
      <c r="H41" s="570" t="s">
        <v>312</v>
      </c>
      <c r="I41" s="572" t="s">
        <v>316</v>
      </c>
      <c r="J41" s="568" t="s">
        <v>320</v>
      </c>
      <c r="K41" s="363"/>
      <c r="L41" s="363"/>
      <c r="M41" s="363"/>
      <c r="N41" s="363"/>
      <c r="O41" s="363"/>
      <c r="P41" s="363"/>
      <c r="Q41" s="363"/>
    </row>
    <row r="42" spans="1:10" s="82" customFormat="1" ht="42" customHeight="1" thickBot="1">
      <c r="A42" s="367" t="s">
        <v>80</v>
      </c>
      <c r="B42" s="257" t="s">
        <v>81</v>
      </c>
      <c r="C42" s="490" t="s">
        <v>307</v>
      </c>
      <c r="D42" s="400" t="s">
        <v>276</v>
      </c>
      <c r="E42" s="401" t="s">
        <v>75</v>
      </c>
      <c r="F42" s="560"/>
      <c r="G42" s="567"/>
      <c r="H42" s="571"/>
      <c r="I42" s="573"/>
      <c r="J42" s="569"/>
    </row>
    <row r="43" spans="1:10" ht="18.75" customHeight="1">
      <c r="A43" s="370"/>
      <c r="B43" s="259"/>
      <c r="C43" s="429"/>
      <c r="D43" s="412"/>
      <c r="E43" s="430"/>
      <c r="F43" s="435"/>
      <c r="G43" s="409"/>
      <c r="H43" s="410"/>
      <c r="I43" s="427"/>
      <c r="J43" s="428"/>
    </row>
    <row r="44" spans="1:17" s="270" customFormat="1" ht="30.75" customHeight="1">
      <c r="A44" s="374"/>
      <c r="B44" s="275" t="s">
        <v>271</v>
      </c>
      <c r="C44" s="433"/>
      <c r="D44" s="433"/>
      <c r="E44" s="433"/>
      <c r="F44" s="433"/>
      <c r="G44" s="433"/>
      <c r="H44" s="434"/>
      <c r="I44" s="433"/>
      <c r="J44" s="433"/>
      <c r="K44" s="362"/>
      <c r="L44" s="362"/>
      <c r="M44" s="362"/>
      <c r="N44" s="362"/>
      <c r="O44" s="362"/>
      <c r="P44" s="362"/>
      <c r="Q44" s="362"/>
    </row>
    <row r="45" spans="1:10" ht="14.25" customHeight="1">
      <c r="A45" s="370">
        <v>3292</v>
      </c>
      <c r="B45" s="259" t="s">
        <v>155</v>
      </c>
      <c r="C45" s="429">
        <v>19000</v>
      </c>
      <c r="D45" s="412">
        <v>19000</v>
      </c>
      <c r="E45" s="430"/>
      <c r="F45" s="408"/>
      <c r="G45" s="409"/>
      <c r="H45" s="410"/>
      <c r="I45" s="429">
        <v>19000</v>
      </c>
      <c r="J45" s="429">
        <v>19000</v>
      </c>
    </row>
    <row r="46" spans="1:10" ht="14.25" customHeight="1">
      <c r="A46" s="370"/>
      <c r="B46" s="259" t="s">
        <v>156</v>
      </c>
      <c r="C46" s="429"/>
      <c r="D46" s="412"/>
      <c r="E46" s="430"/>
      <c r="F46" s="408"/>
      <c r="G46" s="409"/>
      <c r="H46" s="410"/>
      <c r="I46" s="429"/>
      <c r="J46" s="429"/>
    </row>
    <row r="47" spans="1:10" ht="14.25" customHeight="1">
      <c r="A47" s="370"/>
      <c r="B47" s="259" t="s">
        <v>150</v>
      </c>
      <c r="C47" s="429"/>
      <c r="D47" s="412"/>
      <c r="E47" s="430"/>
      <c r="F47" s="408"/>
      <c r="G47" s="409"/>
      <c r="H47" s="410"/>
      <c r="I47" s="429"/>
      <c r="J47" s="429"/>
    </row>
    <row r="48" spans="1:10" ht="14.25" customHeight="1">
      <c r="A48" s="370">
        <v>3293</v>
      </c>
      <c r="B48" s="259" t="s">
        <v>101</v>
      </c>
      <c r="C48" s="429">
        <v>5250</v>
      </c>
      <c r="D48" s="412">
        <v>5250</v>
      </c>
      <c r="E48" s="430"/>
      <c r="F48" s="408"/>
      <c r="G48" s="409"/>
      <c r="H48" s="410"/>
      <c r="I48" s="429">
        <v>5250</v>
      </c>
      <c r="J48" s="429">
        <v>5250</v>
      </c>
    </row>
    <row r="49" spans="1:10" ht="14.25" customHeight="1">
      <c r="A49" s="370">
        <v>3294</v>
      </c>
      <c r="B49" s="259" t="s">
        <v>102</v>
      </c>
      <c r="C49" s="429">
        <v>950</v>
      </c>
      <c r="D49" s="412">
        <v>950</v>
      </c>
      <c r="E49" s="430"/>
      <c r="F49" s="408"/>
      <c r="G49" s="409"/>
      <c r="H49" s="410"/>
      <c r="I49" s="429">
        <v>950</v>
      </c>
      <c r="J49" s="429">
        <v>950</v>
      </c>
    </row>
    <row r="50" spans="1:10" ht="25.5" customHeight="1" thickBot="1">
      <c r="A50" s="375">
        <v>3299</v>
      </c>
      <c r="B50" s="261" t="s">
        <v>103</v>
      </c>
      <c r="C50" s="436">
        <v>9200</v>
      </c>
      <c r="D50" s="415">
        <v>2500</v>
      </c>
      <c r="E50" s="437"/>
      <c r="F50" s="408">
        <v>6700</v>
      </c>
      <c r="G50" s="409"/>
      <c r="H50" s="410"/>
      <c r="I50" s="436">
        <v>9200</v>
      </c>
      <c r="J50" s="436">
        <v>9200</v>
      </c>
    </row>
    <row r="51" spans="1:17" s="268" customFormat="1" ht="29.25" customHeight="1" thickBot="1">
      <c r="A51" s="376">
        <v>34</v>
      </c>
      <c r="B51" s="276" t="s">
        <v>104</v>
      </c>
      <c r="C51" s="438">
        <v>0</v>
      </c>
      <c r="D51" s="439"/>
      <c r="E51" s="440"/>
      <c r="F51" s="441">
        <v>0</v>
      </c>
      <c r="G51" s="442"/>
      <c r="H51" s="443"/>
      <c r="I51" s="438"/>
      <c r="J51" s="438"/>
      <c r="K51" s="362"/>
      <c r="L51" s="362"/>
      <c r="M51" s="362"/>
      <c r="N51" s="362"/>
      <c r="O51" s="362"/>
      <c r="P51" s="362"/>
      <c r="Q51" s="362"/>
    </row>
    <row r="52" spans="1:10" ht="29.25" customHeight="1" thickBot="1">
      <c r="A52" s="377">
        <v>3431</v>
      </c>
      <c r="B52" s="262" t="s">
        <v>310</v>
      </c>
      <c r="C52" s="444">
        <v>0</v>
      </c>
      <c r="D52" s="445">
        <v>0</v>
      </c>
      <c r="E52" s="446"/>
      <c r="F52" s="408">
        <v>0</v>
      </c>
      <c r="G52" s="409"/>
      <c r="H52" s="410"/>
      <c r="I52" s="444">
        <v>0</v>
      </c>
      <c r="J52" s="444">
        <v>0</v>
      </c>
    </row>
    <row r="53" spans="1:10" ht="39.75" customHeight="1" thickBot="1">
      <c r="A53" s="557" t="s">
        <v>313</v>
      </c>
      <c r="B53" s="558"/>
      <c r="C53" s="447">
        <v>9494633</v>
      </c>
      <c r="D53" s="448">
        <v>859233</v>
      </c>
      <c r="E53" s="449">
        <v>8294400</v>
      </c>
      <c r="F53" s="449">
        <v>321000</v>
      </c>
      <c r="G53" s="449"/>
      <c r="H53" s="450">
        <v>20000</v>
      </c>
      <c r="I53" s="447"/>
      <c r="J53" s="447"/>
    </row>
    <row r="54" spans="1:10" ht="33" customHeight="1">
      <c r="A54" s="378"/>
      <c r="B54" s="263"/>
      <c r="C54" s="451"/>
      <c r="D54" s="452"/>
      <c r="E54" s="453"/>
      <c r="F54" s="454"/>
      <c r="G54" s="455"/>
      <c r="H54" s="455"/>
      <c r="I54" s="455"/>
      <c r="J54" s="455"/>
    </row>
    <row r="55" spans="1:10" ht="33" customHeight="1">
      <c r="A55" s="385"/>
      <c r="B55" s="574" t="s">
        <v>123</v>
      </c>
      <c r="C55" s="575"/>
      <c r="D55" s="575"/>
      <c r="E55" s="453"/>
      <c r="F55" s="454"/>
      <c r="G55" s="455"/>
      <c r="H55" s="455"/>
      <c r="I55" s="455"/>
      <c r="J55" s="455"/>
    </row>
    <row r="56" spans="1:10" ht="33" customHeight="1" thickBot="1">
      <c r="A56" s="385"/>
      <c r="B56" s="263"/>
      <c r="C56" s="451"/>
      <c r="D56" s="452"/>
      <c r="E56" s="453"/>
      <c r="F56" s="454"/>
      <c r="G56" s="455"/>
      <c r="H56" s="455"/>
      <c r="I56" s="455"/>
      <c r="J56" s="455"/>
    </row>
    <row r="57" spans="1:17" s="81" customFormat="1" ht="40.5" customHeight="1" thickBot="1">
      <c r="A57" s="366" t="s">
        <v>113</v>
      </c>
      <c r="B57" s="256"/>
      <c r="C57" s="398"/>
      <c r="D57" s="561" t="s">
        <v>112</v>
      </c>
      <c r="E57" s="562"/>
      <c r="F57" s="559" t="s">
        <v>76</v>
      </c>
      <c r="G57" s="566" t="s">
        <v>77</v>
      </c>
      <c r="H57" s="570" t="s">
        <v>312</v>
      </c>
      <c r="I57" s="572" t="s">
        <v>316</v>
      </c>
      <c r="J57" s="568" t="s">
        <v>320</v>
      </c>
      <c r="K57" s="363"/>
      <c r="L57" s="363"/>
      <c r="M57" s="363"/>
      <c r="N57" s="363"/>
      <c r="O57" s="363"/>
      <c r="P57" s="363"/>
      <c r="Q57" s="363"/>
    </row>
    <row r="58" spans="1:10" s="82" customFormat="1" ht="60" customHeight="1" thickBot="1">
      <c r="A58" s="367" t="s">
        <v>80</v>
      </c>
      <c r="B58" s="391" t="s">
        <v>81</v>
      </c>
      <c r="C58" s="399" t="s">
        <v>319</v>
      </c>
      <c r="D58" s="400" t="s">
        <v>276</v>
      </c>
      <c r="E58" s="401" t="s">
        <v>75</v>
      </c>
      <c r="F58" s="560"/>
      <c r="G58" s="567"/>
      <c r="H58" s="571"/>
      <c r="I58" s="573"/>
      <c r="J58" s="569"/>
    </row>
    <row r="59" spans="1:17" s="270" customFormat="1" ht="28.5" customHeight="1" thickBot="1">
      <c r="A59" s="379">
        <v>42</v>
      </c>
      <c r="B59" s="271" t="s">
        <v>105</v>
      </c>
      <c r="C59" s="456">
        <v>39000</v>
      </c>
      <c r="D59" s="456"/>
      <c r="E59" s="456"/>
      <c r="F59" s="456">
        <v>39000</v>
      </c>
      <c r="G59" s="456"/>
      <c r="H59" s="456"/>
      <c r="I59" s="456"/>
      <c r="J59" s="456"/>
      <c r="K59" s="362"/>
      <c r="L59" s="362"/>
      <c r="M59" s="362"/>
      <c r="N59" s="362"/>
      <c r="O59" s="362"/>
      <c r="P59" s="362"/>
      <c r="Q59" s="362"/>
    </row>
    <row r="60" spans="1:10" ht="21" customHeight="1">
      <c r="A60" s="380"/>
      <c r="B60" s="264"/>
      <c r="C60" s="457"/>
      <c r="D60" s="458"/>
      <c r="E60" s="459"/>
      <c r="F60" s="408"/>
      <c r="G60" s="460"/>
      <c r="H60" s="461"/>
      <c r="I60" s="408"/>
      <c r="J60" s="408"/>
    </row>
    <row r="61" spans="1:10" ht="15.75">
      <c r="A61" s="381">
        <v>4223</v>
      </c>
      <c r="B61" s="265" t="s">
        <v>311</v>
      </c>
      <c r="C61" s="462">
        <v>5000</v>
      </c>
      <c r="D61" s="412"/>
      <c r="E61" s="463"/>
      <c r="F61" s="408">
        <v>5000</v>
      </c>
      <c r="G61" s="460"/>
      <c r="H61" s="461"/>
      <c r="I61" s="462">
        <v>5000</v>
      </c>
      <c r="J61" s="462">
        <v>5000</v>
      </c>
    </row>
    <row r="62" spans="1:10" ht="15.75">
      <c r="A62" s="381">
        <v>4227</v>
      </c>
      <c r="B62" s="265" t="s">
        <v>120</v>
      </c>
      <c r="C62" s="462">
        <v>15000</v>
      </c>
      <c r="D62" s="412"/>
      <c r="E62" s="463"/>
      <c r="F62" s="408">
        <v>15000</v>
      </c>
      <c r="G62" s="460"/>
      <c r="H62" s="461"/>
      <c r="I62" s="462">
        <v>15000</v>
      </c>
      <c r="J62" s="462">
        <v>15000</v>
      </c>
    </row>
    <row r="63" spans="1:10" ht="15.75">
      <c r="A63" s="381"/>
      <c r="B63" s="265" t="s">
        <v>153</v>
      </c>
      <c r="C63" s="462">
        <v>0</v>
      </c>
      <c r="D63" s="412"/>
      <c r="E63" s="463"/>
      <c r="F63" s="408">
        <v>0</v>
      </c>
      <c r="G63" s="460"/>
      <c r="H63" s="461"/>
      <c r="I63" s="462">
        <v>0</v>
      </c>
      <c r="J63" s="462">
        <v>0</v>
      </c>
    </row>
    <row r="64" spans="1:10" ht="17.25" customHeight="1">
      <c r="A64" s="381"/>
      <c r="B64" s="265" t="s">
        <v>226</v>
      </c>
      <c r="C64" s="462">
        <v>15000</v>
      </c>
      <c r="D64" s="412"/>
      <c r="E64" s="464"/>
      <c r="F64" s="408">
        <v>15000</v>
      </c>
      <c r="G64" s="488"/>
      <c r="H64" s="465"/>
      <c r="I64" s="462">
        <v>15000</v>
      </c>
      <c r="J64" s="462">
        <v>15000</v>
      </c>
    </row>
    <row r="65" spans="1:10" ht="17.25" customHeight="1">
      <c r="A65" s="381"/>
      <c r="B65" s="265" t="s">
        <v>154</v>
      </c>
      <c r="C65" s="462"/>
      <c r="D65" s="466"/>
      <c r="E65" s="464"/>
      <c r="F65" s="408"/>
      <c r="G65" s="488"/>
      <c r="H65" s="465"/>
      <c r="I65" s="462"/>
      <c r="J65" s="462"/>
    </row>
    <row r="66" spans="1:10" ht="17.25" customHeight="1">
      <c r="A66" s="381"/>
      <c r="B66" s="265" t="s">
        <v>121</v>
      </c>
      <c r="C66" s="462">
        <v>4000</v>
      </c>
      <c r="D66" s="466"/>
      <c r="E66" s="464"/>
      <c r="F66" s="408">
        <v>4000</v>
      </c>
      <c r="G66" s="488"/>
      <c r="H66" s="465"/>
      <c r="I66" s="462">
        <v>4000</v>
      </c>
      <c r="J66" s="462">
        <v>4000</v>
      </c>
    </row>
    <row r="67" spans="1:17" s="270" customFormat="1" ht="39" customHeight="1">
      <c r="A67" s="382">
        <v>45</v>
      </c>
      <c r="B67" s="269" t="s">
        <v>303</v>
      </c>
      <c r="C67" s="467"/>
      <c r="D67" s="468"/>
      <c r="E67" s="468"/>
      <c r="F67" s="469"/>
      <c r="G67" s="468"/>
      <c r="H67" s="468"/>
      <c r="I67" s="470"/>
      <c r="J67" s="470"/>
      <c r="K67" s="362"/>
      <c r="L67" s="362"/>
      <c r="M67" s="362"/>
      <c r="N67" s="362"/>
      <c r="O67" s="362"/>
      <c r="P67" s="362"/>
      <c r="Q67" s="362"/>
    </row>
    <row r="68" spans="1:17" s="268" customFormat="1" ht="24.75" customHeight="1">
      <c r="A68" s="383"/>
      <c r="B68" s="267" t="s">
        <v>293</v>
      </c>
      <c r="C68" s="471"/>
      <c r="D68" s="471"/>
      <c r="E68" s="471"/>
      <c r="F68" s="471"/>
      <c r="G68" s="471"/>
      <c r="H68" s="471"/>
      <c r="I68" s="472"/>
      <c r="J68" s="472"/>
      <c r="K68" s="362"/>
      <c r="L68" s="362"/>
      <c r="M68" s="362"/>
      <c r="N68" s="362"/>
      <c r="O68" s="362"/>
      <c r="P68" s="362"/>
      <c r="Q68" s="362"/>
    </row>
    <row r="69" spans="1:17" s="268" customFormat="1" ht="15.75">
      <c r="A69" s="384"/>
      <c r="B69" s="392"/>
      <c r="C69" s="473"/>
      <c r="D69" s="473"/>
      <c r="E69" s="473"/>
      <c r="F69" s="474"/>
      <c r="G69" s="473"/>
      <c r="H69" s="473"/>
      <c r="I69" s="472"/>
      <c r="J69" s="472">
        <f>+D69*100.3/100</f>
        <v>0</v>
      </c>
      <c r="K69" s="362"/>
      <c r="L69" s="362"/>
      <c r="M69" s="362"/>
      <c r="N69" s="362"/>
      <c r="O69" s="362"/>
      <c r="P69" s="362"/>
      <c r="Q69" s="362"/>
    </row>
    <row r="70" spans="1:10" ht="42" customHeight="1" thickBot="1">
      <c r="A70" s="555" t="s">
        <v>116</v>
      </c>
      <c r="B70" s="556"/>
      <c r="C70" s="475">
        <v>9533633</v>
      </c>
      <c r="D70" s="475">
        <v>859233</v>
      </c>
      <c r="E70" s="475">
        <v>8294400</v>
      </c>
      <c r="F70" s="476">
        <v>360000</v>
      </c>
      <c r="G70" s="475"/>
      <c r="H70" s="475">
        <v>20000</v>
      </c>
      <c r="I70" s="477">
        <v>9533633</v>
      </c>
      <c r="J70" s="477">
        <v>9533633</v>
      </c>
    </row>
    <row r="71" spans="1:10" ht="43.5" customHeight="1">
      <c r="A71" s="378"/>
      <c r="B71" s="255"/>
      <c r="C71" s="478"/>
      <c r="D71" s="479"/>
      <c r="E71" s="479"/>
      <c r="F71" s="478"/>
      <c r="G71" s="394"/>
      <c r="H71" s="394"/>
      <c r="I71" s="394"/>
      <c r="J71" s="394"/>
    </row>
    <row r="72" spans="1:9" ht="21" customHeight="1">
      <c r="A72" s="365" t="s">
        <v>106</v>
      </c>
      <c r="B72" s="263" t="s">
        <v>304</v>
      </c>
      <c r="C72" s="395"/>
      <c r="D72" s="478" t="s">
        <v>107</v>
      </c>
      <c r="E72" s="481" t="s">
        <v>321</v>
      </c>
      <c r="F72" s="395"/>
      <c r="G72" s="394"/>
      <c r="H72" s="394" t="s">
        <v>115</v>
      </c>
      <c r="I72" s="482"/>
    </row>
    <row r="73" spans="1:9" ht="21.75" customHeight="1">
      <c r="A73" s="365" t="s">
        <v>2</v>
      </c>
      <c r="B73" s="263" t="s">
        <v>305</v>
      </c>
      <c r="C73" s="395"/>
      <c r="D73" s="480"/>
      <c r="E73" s="481"/>
      <c r="F73" s="395"/>
      <c r="G73" s="393"/>
      <c r="H73" s="393"/>
      <c r="I73" s="393" t="s">
        <v>322</v>
      </c>
    </row>
    <row r="74" spans="1:17" s="74" customFormat="1" ht="15.75">
      <c r="A74" s="385"/>
      <c r="B74" s="263"/>
      <c r="C74" s="395"/>
      <c r="D74" s="480"/>
      <c r="E74" s="481"/>
      <c r="F74" s="395"/>
      <c r="G74" s="393"/>
      <c r="H74" s="393"/>
      <c r="I74" s="393"/>
      <c r="J74" s="393"/>
      <c r="K74" s="364"/>
      <c r="L74" s="364"/>
      <c r="M74" s="364"/>
      <c r="N74" s="364"/>
      <c r="O74" s="364"/>
      <c r="P74" s="364"/>
      <c r="Q74" s="364"/>
    </row>
    <row r="75" spans="1:17" s="74" customFormat="1" ht="15.75">
      <c r="A75" s="385"/>
      <c r="B75" s="263"/>
      <c r="C75" s="395"/>
      <c r="D75" s="480"/>
      <c r="E75" s="481"/>
      <c r="F75" s="395"/>
      <c r="G75" s="393"/>
      <c r="H75" s="393"/>
      <c r="I75" s="393"/>
      <c r="J75" s="393"/>
      <c r="K75" s="364"/>
      <c r="L75" s="364"/>
      <c r="M75" s="364"/>
      <c r="N75" s="364"/>
      <c r="O75" s="364"/>
      <c r="P75" s="364"/>
      <c r="Q75" s="364"/>
    </row>
    <row r="76" spans="1:17" s="74" customFormat="1" ht="15.75">
      <c r="A76" s="385"/>
      <c r="B76" s="263"/>
      <c r="C76" s="395"/>
      <c r="D76" s="480"/>
      <c r="E76" s="481"/>
      <c r="F76" s="395"/>
      <c r="G76" s="393"/>
      <c r="H76" s="393"/>
      <c r="I76" s="393"/>
      <c r="J76" s="393"/>
      <c r="K76" s="364"/>
      <c r="L76" s="364"/>
      <c r="M76" s="364"/>
      <c r="N76" s="364"/>
      <c r="O76" s="364"/>
      <c r="P76" s="364"/>
      <c r="Q76" s="364"/>
    </row>
    <row r="77" spans="1:17" s="74" customFormat="1" ht="15.75">
      <c r="A77" s="385"/>
      <c r="B77" s="263"/>
      <c r="C77" s="395"/>
      <c r="D77" s="480"/>
      <c r="E77" s="481"/>
      <c r="F77" s="395"/>
      <c r="G77" s="393"/>
      <c r="H77" s="393"/>
      <c r="I77" s="393"/>
      <c r="J77" s="393"/>
      <c r="K77" s="364"/>
      <c r="L77" s="364"/>
      <c r="M77" s="364"/>
      <c r="N77" s="364"/>
      <c r="O77" s="364"/>
      <c r="P77" s="364"/>
      <c r="Q77" s="364"/>
    </row>
    <row r="78" spans="1:17" s="74" customFormat="1" ht="15.75">
      <c r="A78" s="385"/>
      <c r="B78" s="263"/>
      <c r="C78" s="395"/>
      <c r="D78" s="480"/>
      <c r="E78" s="481"/>
      <c r="F78" s="395"/>
      <c r="G78" s="393"/>
      <c r="H78" s="393"/>
      <c r="I78" s="393"/>
      <c r="J78" s="393"/>
      <c r="K78" s="364"/>
      <c r="L78" s="364"/>
      <c r="M78" s="364"/>
      <c r="N78" s="364"/>
      <c r="O78" s="364"/>
      <c r="P78" s="364"/>
      <c r="Q78" s="364"/>
    </row>
    <row r="79" spans="1:17" s="74" customFormat="1" ht="15.75">
      <c r="A79" s="385"/>
      <c r="B79" s="263"/>
      <c r="C79" s="395"/>
      <c r="D79" s="480"/>
      <c r="E79" s="481"/>
      <c r="F79" s="395"/>
      <c r="G79" s="393"/>
      <c r="H79" s="393"/>
      <c r="I79" s="393"/>
      <c r="J79" s="393"/>
      <c r="K79" s="364"/>
      <c r="L79" s="364"/>
      <c r="M79" s="364"/>
      <c r="N79" s="364"/>
      <c r="O79" s="364"/>
      <c r="P79" s="364"/>
      <c r="Q79" s="364"/>
    </row>
    <row r="80" spans="1:17" s="74" customFormat="1" ht="15.75">
      <c r="A80" s="385"/>
      <c r="B80" s="263"/>
      <c r="C80" s="395"/>
      <c r="D80" s="480"/>
      <c r="E80" s="481"/>
      <c r="F80" s="395"/>
      <c r="G80" s="393"/>
      <c r="H80" s="393"/>
      <c r="I80" s="393"/>
      <c r="J80" s="393"/>
      <c r="K80" s="364"/>
      <c r="L80" s="364"/>
      <c r="M80" s="364"/>
      <c r="N80" s="364"/>
      <c r="O80" s="364"/>
      <c r="P80" s="364"/>
      <c r="Q80" s="364"/>
    </row>
    <row r="81" spans="1:17" s="74" customFormat="1" ht="15.75">
      <c r="A81" s="385"/>
      <c r="B81" s="263"/>
      <c r="C81" s="395"/>
      <c r="D81" s="480"/>
      <c r="E81" s="481"/>
      <c r="F81" s="395"/>
      <c r="G81" s="393"/>
      <c r="H81" s="393"/>
      <c r="I81" s="393"/>
      <c r="J81" s="393"/>
      <c r="K81" s="364"/>
      <c r="L81" s="364"/>
      <c r="M81" s="364"/>
      <c r="N81" s="364"/>
      <c r="O81" s="364"/>
      <c r="P81" s="364"/>
      <c r="Q81" s="364"/>
    </row>
    <row r="82" spans="1:17" s="74" customFormat="1" ht="15.75">
      <c r="A82" s="385"/>
      <c r="B82" s="263"/>
      <c r="C82" s="395"/>
      <c r="D82" s="480"/>
      <c r="E82" s="481"/>
      <c r="F82" s="395"/>
      <c r="G82" s="393"/>
      <c r="H82" s="393"/>
      <c r="I82" s="393"/>
      <c r="J82" s="393"/>
      <c r="K82" s="364"/>
      <c r="L82" s="364"/>
      <c r="M82" s="364"/>
      <c r="N82" s="364"/>
      <c r="O82" s="364"/>
      <c r="P82" s="364"/>
      <c r="Q82" s="364"/>
    </row>
    <row r="83" spans="1:17" s="74" customFormat="1" ht="15.75">
      <c r="A83" s="385"/>
      <c r="B83" s="263"/>
      <c r="C83" s="395"/>
      <c r="D83" s="480"/>
      <c r="E83" s="481"/>
      <c r="F83" s="395"/>
      <c r="G83" s="393"/>
      <c r="H83" s="393"/>
      <c r="I83" s="393"/>
      <c r="J83" s="393"/>
      <c r="K83" s="364"/>
      <c r="L83" s="364"/>
      <c r="M83" s="364"/>
      <c r="N83" s="364"/>
      <c r="O83" s="364"/>
      <c r="P83" s="364"/>
      <c r="Q83" s="364"/>
    </row>
    <row r="84" spans="1:17" s="74" customFormat="1" ht="15.75">
      <c r="A84" s="385"/>
      <c r="B84" s="263"/>
      <c r="C84" s="395"/>
      <c r="D84" s="480"/>
      <c r="E84" s="481"/>
      <c r="F84" s="395"/>
      <c r="G84" s="393"/>
      <c r="H84" s="393"/>
      <c r="I84" s="393"/>
      <c r="J84" s="393"/>
      <c r="K84" s="364"/>
      <c r="L84" s="364"/>
      <c r="M84" s="364"/>
      <c r="N84" s="364"/>
      <c r="O84" s="364"/>
      <c r="P84" s="364"/>
      <c r="Q84" s="364"/>
    </row>
    <row r="85" spans="1:17" s="74" customFormat="1" ht="15.75">
      <c r="A85" s="385"/>
      <c r="B85" s="263"/>
      <c r="C85" s="395"/>
      <c r="D85" s="480"/>
      <c r="E85" s="481"/>
      <c r="F85" s="395"/>
      <c r="G85" s="393"/>
      <c r="H85" s="393"/>
      <c r="I85" s="393"/>
      <c r="J85" s="393"/>
      <c r="K85" s="364"/>
      <c r="L85" s="364"/>
      <c r="M85" s="364"/>
      <c r="N85" s="364"/>
      <c r="O85" s="364"/>
      <c r="P85" s="364"/>
      <c r="Q85" s="364"/>
    </row>
    <row r="86" spans="1:17" s="74" customFormat="1" ht="15.75">
      <c r="A86" s="385"/>
      <c r="B86" s="263"/>
      <c r="C86" s="395"/>
      <c r="D86" s="480"/>
      <c r="E86" s="481"/>
      <c r="F86" s="395"/>
      <c r="G86" s="393"/>
      <c r="H86" s="393"/>
      <c r="I86" s="393"/>
      <c r="J86" s="393"/>
      <c r="K86" s="364"/>
      <c r="L86" s="364"/>
      <c r="M86" s="364"/>
      <c r="N86" s="364"/>
      <c r="O86" s="364"/>
      <c r="P86" s="364"/>
      <c r="Q86" s="364"/>
    </row>
    <row r="87" spans="1:17" s="74" customFormat="1" ht="15.75">
      <c r="A87" s="385"/>
      <c r="B87" s="263"/>
      <c r="C87" s="395"/>
      <c r="D87" s="480"/>
      <c r="E87" s="481"/>
      <c r="F87" s="395"/>
      <c r="G87" s="393"/>
      <c r="H87" s="393"/>
      <c r="I87" s="393"/>
      <c r="J87" s="393"/>
      <c r="K87" s="364"/>
      <c r="L87" s="364"/>
      <c r="M87" s="364"/>
      <c r="N87" s="364"/>
      <c r="O87" s="364"/>
      <c r="P87" s="364"/>
      <c r="Q87" s="364"/>
    </row>
    <row r="88" spans="1:17" s="74" customFormat="1" ht="15.75">
      <c r="A88" s="385"/>
      <c r="B88" s="263"/>
      <c r="C88" s="395"/>
      <c r="D88" s="480"/>
      <c r="E88" s="481"/>
      <c r="F88" s="395"/>
      <c r="G88" s="393"/>
      <c r="H88" s="393"/>
      <c r="I88" s="393"/>
      <c r="J88" s="393"/>
      <c r="K88" s="364"/>
      <c r="L88" s="364"/>
      <c r="M88" s="364"/>
      <c r="N88" s="364"/>
      <c r="O88" s="364"/>
      <c r="P88" s="364"/>
      <c r="Q88" s="364"/>
    </row>
    <row r="89" spans="1:17" s="74" customFormat="1" ht="15.75">
      <c r="A89" s="385"/>
      <c r="B89" s="263"/>
      <c r="C89" s="395"/>
      <c r="D89" s="480"/>
      <c r="E89" s="481"/>
      <c r="F89" s="395"/>
      <c r="G89" s="393"/>
      <c r="H89" s="393"/>
      <c r="I89" s="393"/>
      <c r="J89" s="393"/>
      <c r="K89" s="364"/>
      <c r="L89" s="364"/>
      <c r="M89" s="364"/>
      <c r="N89" s="364"/>
      <c r="O89" s="364"/>
      <c r="P89" s="364"/>
      <c r="Q89" s="364"/>
    </row>
    <row r="90" spans="1:17" s="74" customFormat="1" ht="15.75">
      <c r="A90" s="385"/>
      <c r="B90" s="263"/>
      <c r="C90" s="395"/>
      <c r="D90" s="480"/>
      <c r="E90" s="481"/>
      <c r="F90" s="395"/>
      <c r="G90" s="393"/>
      <c r="H90" s="393"/>
      <c r="I90" s="393"/>
      <c r="J90" s="393"/>
      <c r="K90" s="364"/>
      <c r="L90" s="364"/>
      <c r="M90" s="364"/>
      <c r="N90" s="364"/>
      <c r="O90" s="364"/>
      <c r="P90" s="364"/>
      <c r="Q90" s="364"/>
    </row>
    <row r="91" spans="1:17" s="74" customFormat="1" ht="15.75">
      <c r="A91" s="385"/>
      <c r="B91" s="263"/>
      <c r="C91" s="395"/>
      <c r="D91" s="480"/>
      <c r="E91" s="481"/>
      <c r="F91" s="395"/>
      <c r="G91" s="393"/>
      <c r="H91" s="393"/>
      <c r="I91" s="393"/>
      <c r="J91" s="393"/>
      <c r="K91" s="364"/>
      <c r="L91" s="364"/>
      <c r="M91" s="364"/>
      <c r="N91" s="364"/>
      <c r="O91" s="364"/>
      <c r="P91" s="364"/>
      <c r="Q91" s="364"/>
    </row>
    <row r="92" spans="1:17" s="74" customFormat="1" ht="15.75">
      <c r="A92" s="385"/>
      <c r="B92" s="263"/>
      <c r="C92" s="395"/>
      <c r="D92" s="480"/>
      <c r="E92" s="481"/>
      <c r="F92" s="395"/>
      <c r="G92" s="393"/>
      <c r="H92" s="393"/>
      <c r="I92" s="393"/>
      <c r="J92" s="393"/>
      <c r="K92" s="364"/>
      <c r="L92" s="364"/>
      <c r="M92" s="364"/>
      <c r="N92" s="364"/>
      <c r="O92" s="364"/>
      <c r="P92" s="364"/>
      <c r="Q92" s="364"/>
    </row>
    <row r="93" spans="1:17" s="74" customFormat="1" ht="15.75">
      <c r="A93" s="385"/>
      <c r="B93" s="263"/>
      <c r="C93" s="395"/>
      <c r="D93" s="480"/>
      <c r="E93" s="481"/>
      <c r="F93" s="395"/>
      <c r="G93" s="393"/>
      <c r="H93" s="393"/>
      <c r="I93" s="393"/>
      <c r="J93" s="393"/>
      <c r="K93" s="364"/>
      <c r="L93" s="364"/>
      <c r="M93" s="364"/>
      <c r="N93" s="364"/>
      <c r="O93" s="364"/>
      <c r="P93" s="364"/>
      <c r="Q93" s="364"/>
    </row>
    <row r="94" spans="1:17" s="74" customFormat="1" ht="15.75">
      <c r="A94" s="385"/>
      <c r="B94" s="263"/>
      <c r="C94" s="395"/>
      <c r="D94" s="480"/>
      <c r="E94" s="481"/>
      <c r="F94" s="395"/>
      <c r="G94" s="393"/>
      <c r="H94" s="393"/>
      <c r="I94" s="393"/>
      <c r="J94" s="393"/>
      <c r="K94" s="364"/>
      <c r="L94" s="364"/>
      <c r="M94" s="364"/>
      <c r="N94" s="364"/>
      <c r="O94" s="364"/>
      <c r="P94" s="364"/>
      <c r="Q94" s="364"/>
    </row>
    <row r="95" spans="1:17" s="74" customFormat="1" ht="15.75">
      <c r="A95" s="385"/>
      <c r="B95" s="263"/>
      <c r="C95" s="395"/>
      <c r="D95" s="480"/>
      <c r="E95" s="481"/>
      <c r="F95" s="395"/>
      <c r="G95" s="393"/>
      <c r="H95" s="393"/>
      <c r="I95" s="393"/>
      <c r="J95" s="393"/>
      <c r="K95" s="364"/>
      <c r="L95" s="364"/>
      <c r="M95" s="364"/>
      <c r="N95" s="364"/>
      <c r="O95" s="364"/>
      <c r="P95" s="364"/>
      <c r="Q95" s="364"/>
    </row>
    <row r="96" spans="1:17" s="74" customFormat="1" ht="15.75">
      <c r="A96" s="385"/>
      <c r="B96" s="263"/>
      <c r="C96" s="395"/>
      <c r="D96" s="480"/>
      <c r="E96" s="481"/>
      <c r="F96" s="395"/>
      <c r="G96" s="393"/>
      <c r="H96" s="393"/>
      <c r="I96" s="393"/>
      <c r="J96" s="393"/>
      <c r="K96" s="364"/>
      <c r="L96" s="364"/>
      <c r="M96" s="364"/>
      <c r="N96" s="364"/>
      <c r="O96" s="364"/>
      <c r="P96" s="364"/>
      <c r="Q96" s="364"/>
    </row>
    <row r="97" spans="1:17" s="74" customFormat="1" ht="15.75">
      <c r="A97" s="385"/>
      <c r="B97" s="263"/>
      <c r="C97" s="395"/>
      <c r="D97" s="480"/>
      <c r="E97" s="481"/>
      <c r="F97" s="395"/>
      <c r="G97" s="393"/>
      <c r="H97" s="393"/>
      <c r="I97" s="393"/>
      <c r="J97" s="393"/>
      <c r="K97" s="364"/>
      <c r="L97" s="364"/>
      <c r="M97" s="364"/>
      <c r="N97" s="364"/>
      <c r="O97" s="364"/>
      <c r="P97" s="364"/>
      <c r="Q97" s="364"/>
    </row>
    <row r="98" spans="1:17" s="74" customFormat="1" ht="15.75">
      <c r="A98" s="385"/>
      <c r="B98" s="263"/>
      <c r="C98" s="395"/>
      <c r="D98" s="480"/>
      <c r="E98" s="481"/>
      <c r="F98" s="395"/>
      <c r="G98" s="393"/>
      <c r="H98" s="393"/>
      <c r="I98" s="393"/>
      <c r="J98" s="393"/>
      <c r="K98" s="364"/>
      <c r="L98" s="364"/>
      <c r="M98" s="364"/>
      <c r="N98" s="364"/>
      <c r="O98" s="364"/>
      <c r="P98" s="364"/>
      <c r="Q98" s="364"/>
    </row>
    <row r="99" spans="1:17" s="74" customFormat="1" ht="15.75">
      <c r="A99" s="385"/>
      <c r="B99" s="263"/>
      <c r="C99" s="395"/>
      <c r="D99" s="480"/>
      <c r="E99" s="481"/>
      <c r="F99" s="395"/>
      <c r="G99" s="393"/>
      <c r="H99" s="393"/>
      <c r="I99" s="393"/>
      <c r="J99" s="393"/>
      <c r="K99" s="364"/>
      <c r="L99" s="364"/>
      <c r="M99" s="364"/>
      <c r="N99" s="364"/>
      <c r="O99" s="364"/>
      <c r="P99" s="364"/>
      <c r="Q99" s="364"/>
    </row>
    <row r="100" spans="1:17" s="74" customFormat="1" ht="15.75">
      <c r="A100" s="385"/>
      <c r="B100" s="263"/>
      <c r="C100" s="395"/>
      <c r="D100" s="480"/>
      <c r="E100" s="481"/>
      <c r="F100" s="395"/>
      <c r="G100" s="393"/>
      <c r="H100" s="393"/>
      <c r="I100" s="393"/>
      <c r="J100" s="393"/>
      <c r="K100" s="364"/>
      <c r="L100" s="364"/>
      <c r="M100" s="364"/>
      <c r="N100" s="364"/>
      <c r="O100" s="364"/>
      <c r="P100" s="364"/>
      <c r="Q100" s="364"/>
    </row>
    <row r="101" spans="1:17" s="74" customFormat="1" ht="15.75">
      <c r="A101" s="385"/>
      <c r="B101" s="263"/>
      <c r="C101" s="395"/>
      <c r="D101" s="480"/>
      <c r="E101" s="481"/>
      <c r="F101" s="395"/>
      <c r="G101" s="393"/>
      <c r="H101" s="393"/>
      <c r="I101" s="393"/>
      <c r="J101" s="393"/>
      <c r="K101" s="364"/>
      <c r="L101" s="364"/>
      <c r="M101" s="364"/>
      <c r="N101" s="364"/>
      <c r="O101" s="364"/>
      <c r="P101" s="364"/>
      <c r="Q101" s="364"/>
    </row>
    <row r="102" spans="1:17" s="74" customFormat="1" ht="15.75">
      <c r="A102" s="385"/>
      <c r="B102" s="263"/>
      <c r="C102" s="395"/>
      <c r="D102" s="480"/>
      <c r="E102" s="481"/>
      <c r="F102" s="395"/>
      <c r="G102" s="393"/>
      <c r="H102" s="393"/>
      <c r="I102" s="393"/>
      <c r="J102" s="393"/>
      <c r="K102" s="364"/>
      <c r="L102" s="364"/>
      <c r="M102" s="364"/>
      <c r="N102" s="364"/>
      <c r="O102" s="364"/>
      <c r="P102" s="364"/>
      <c r="Q102" s="364"/>
    </row>
    <row r="103" spans="1:17" s="74" customFormat="1" ht="15.75">
      <c r="A103" s="385"/>
      <c r="B103" s="263"/>
      <c r="C103" s="395"/>
      <c r="D103" s="480"/>
      <c r="E103" s="481"/>
      <c r="F103" s="395"/>
      <c r="G103" s="393"/>
      <c r="H103" s="393"/>
      <c r="I103" s="393"/>
      <c r="J103" s="393"/>
      <c r="K103" s="364"/>
      <c r="L103" s="364"/>
      <c r="M103" s="364"/>
      <c r="N103" s="364"/>
      <c r="O103" s="364"/>
      <c r="P103" s="364"/>
      <c r="Q103" s="364"/>
    </row>
    <row r="104" spans="1:17" s="74" customFormat="1" ht="15.75">
      <c r="A104" s="385"/>
      <c r="B104" s="263"/>
      <c r="C104" s="395"/>
      <c r="D104" s="480"/>
      <c r="E104" s="481"/>
      <c r="F104" s="395"/>
      <c r="G104" s="393"/>
      <c r="H104" s="393"/>
      <c r="I104" s="393"/>
      <c r="J104" s="393"/>
      <c r="K104" s="364"/>
      <c r="L104" s="364"/>
      <c r="M104" s="364"/>
      <c r="N104" s="364"/>
      <c r="O104" s="364"/>
      <c r="P104" s="364"/>
      <c r="Q104" s="364"/>
    </row>
    <row r="105" spans="1:17" s="74" customFormat="1" ht="15.75">
      <c r="A105" s="385"/>
      <c r="B105" s="263"/>
      <c r="C105" s="395"/>
      <c r="D105" s="480"/>
      <c r="E105" s="481"/>
      <c r="F105" s="395"/>
      <c r="G105" s="393"/>
      <c r="H105" s="393"/>
      <c r="I105" s="393"/>
      <c r="J105" s="393"/>
      <c r="K105" s="364"/>
      <c r="L105" s="364"/>
      <c r="M105" s="364"/>
      <c r="N105" s="364"/>
      <c r="O105" s="364"/>
      <c r="P105" s="364"/>
      <c r="Q105" s="364"/>
    </row>
    <row r="106" spans="1:17" s="74" customFormat="1" ht="15.75">
      <c r="A106" s="385"/>
      <c r="B106" s="263"/>
      <c r="C106" s="395"/>
      <c r="D106" s="480"/>
      <c r="E106" s="481"/>
      <c r="F106" s="395"/>
      <c r="G106" s="393"/>
      <c r="H106" s="393"/>
      <c r="I106" s="393"/>
      <c r="J106" s="393"/>
      <c r="K106" s="364"/>
      <c r="L106" s="364"/>
      <c r="M106" s="364"/>
      <c r="N106" s="364"/>
      <c r="O106" s="364"/>
      <c r="P106" s="364"/>
      <c r="Q106" s="364"/>
    </row>
    <row r="107" spans="1:17" s="74" customFormat="1" ht="15.75">
      <c r="A107" s="385"/>
      <c r="B107" s="263"/>
      <c r="C107" s="395"/>
      <c r="D107" s="480"/>
      <c r="E107" s="481"/>
      <c r="F107" s="395"/>
      <c r="G107" s="393"/>
      <c r="H107" s="393"/>
      <c r="I107" s="393"/>
      <c r="J107" s="393"/>
      <c r="K107" s="364"/>
      <c r="L107" s="364"/>
      <c r="M107" s="364"/>
      <c r="N107" s="364"/>
      <c r="O107" s="364"/>
      <c r="P107" s="364"/>
      <c r="Q107" s="364"/>
    </row>
    <row r="108" spans="1:17" s="74" customFormat="1" ht="15.75">
      <c r="A108" s="385"/>
      <c r="B108" s="263"/>
      <c r="C108" s="395"/>
      <c r="D108" s="480"/>
      <c r="E108" s="481"/>
      <c r="F108" s="395"/>
      <c r="G108" s="393"/>
      <c r="H108" s="393"/>
      <c r="I108" s="393"/>
      <c r="J108" s="393"/>
      <c r="K108" s="364"/>
      <c r="L108" s="364"/>
      <c r="M108" s="364"/>
      <c r="N108" s="364"/>
      <c r="O108" s="364"/>
      <c r="P108" s="364"/>
      <c r="Q108" s="364"/>
    </row>
    <row r="109" spans="1:17" s="74" customFormat="1" ht="15.75">
      <c r="A109" s="385"/>
      <c r="B109" s="263"/>
      <c r="C109" s="395"/>
      <c r="D109" s="480"/>
      <c r="E109" s="481"/>
      <c r="F109" s="395"/>
      <c r="G109" s="393"/>
      <c r="H109" s="393"/>
      <c r="I109" s="393"/>
      <c r="J109" s="393"/>
      <c r="K109" s="364"/>
      <c r="L109" s="364"/>
      <c r="M109" s="364"/>
      <c r="N109" s="364"/>
      <c r="O109" s="364"/>
      <c r="P109" s="364"/>
      <c r="Q109" s="364"/>
    </row>
    <row r="110" spans="1:17" s="74" customFormat="1" ht="15.75">
      <c r="A110" s="385"/>
      <c r="B110" s="263"/>
      <c r="C110" s="395"/>
      <c r="D110" s="480"/>
      <c r="E110" s="481"/>
      <c r="F110" s="395"/>
      <c r="G110" s="393"/>
      <c r="H110" s="393"/>
      <c r="I110" s="393"/>
      <c r="J110" s="393"/>
      <c r="K110" s="364"/>
      <c r="L110" s="364"/>
      <c r="M110" s="364"/>
      <c r="N110" s="364"/>
      <c r="O110" s="364"/>
      <c r="P110" s="364"/>
      <c r="Q110" s="364"/>
    </row>
    <row r="111" spans="1:17" s="74" customFormat="1" ht="15.75">
      <c r="A111" s="385"/>
      <c r="B111" s="263"/>
      <c r="C111" s="395"/>
      <c r="D111" s="480"/>
      <c r="E111" s="481"/>
      <c r="F111" s="395"/>
      <c r="G111" s="393"/>
      <c r="H111" s="393"/>
      <c r="I111" s="393"/>
      <c r="J111" s="393"/>
      <c r="K111" s="364"/>
      <c r="L111" s="364"/>
      <c r="M111" s="364"/>
      <c r="N111" s="364"/>
      <c r="O111" s="364"/>
      <c r="P111" s="364"/>
      <c r="Q111" s="364"/>
    </row>
    <row r="112" spans="1:17" s="74" customFormat="1" ht="15.75">
      <c r="A112" s="385"/>
      <c r="B112" s="263"/>
      <c r="C112" s="395"/>
      <c r="D112" s="480"/>
      <c r="E112" s="481"/>
      <c r="F112" s="395"/>
      <c r="G112" s="393"/>
      <c r="H112" s="393"/>
      <c r="I112" s="393"/>
      <c r="J112" s="393"/>
      <c r="K112" s="364"/>
      <c r="L112" s="364"/>
      <c r="M112" s="364"/>
      <c r="N112" s="364"/>
      <c r="O112" s="364"/>
      <c r="P112" s="364"/>
      <c r="Q112" s="364"/>
    </row>
    <row r="113" spans="1:17" s="74" customFormat="1" ht="15.75">
      <c r="A113" s="385"/>
      <c r="B113" s="263"/>
      <c r="C113" s="395"/>
      <c r="D113" s="480"/>
      <c r="E113" s="481"/>
      <c r="F113" s="395"/>
      <c r="G113" s="393"/>
      <c r="H113" s="393"/>
      <c r="I113" s="393"/>
      <c r="J113" s="393"/>
      <c r="K113" s="364"/>
      <c r="L113" s="364"/>
      <c r="M113" s="364"/>
      <c r="N113" s="364"/>
      <c r="O113" s="364"/>
      <c r="P113" s="364"/>
      <c r="Q113" s="364"/>
    </row>
    <row r="114" spans="1:17" s="74" customFormat="1" ht="15.75">
      <c r="A114" s="385"/>
      <c r="B114" s="263"/>
      <c r="C114" s="395"/>
      <c r="D114" s="480"/>
      <c r="E114" s="481"/>
      <c r="F114" s="395"/>
      <c r="G114" s="393"/>
      <c r="H114" s="393"/>
      <c r="I114" s="393"/>
      <c r="J114" s="393"/>
      <c r="K114" s="364"/>
      <c r="L114" s="364"/>
      <c r="M114" s="364"/>
      <c r="N114" s="364"/>
      <c r="O114" s="364"/>
      <c r="P114" s="364"/>
      <c r="Q114" s="364"/>
    </row>
    <row r="115" spans="1:17" s="74" customFormat="1" ht="15.75">
      <c r="A115" s="385"/>
      <c r="B115" s="263"/>
      <c r="C115" s="395"/>
      <c r="D115" s="480"/>
      <c r="E115" s="481"/>
      <c r="F115" s="395"/>
      <c r="G115" s="393"/>
      <c r="H115" s="393"/>
      <c r="I115" s="393"/>
      <c r="J115" s="393"/>
      <c r="K115" s="364"/>
      <c r="L115" s="364"/>
      <c r="M115" s="364"/>
      <c r="N115" s="364"/>
      <c r="O115" s="364"/>
      <c r="P115" s="364"/>
      <c r="Q115" s="364"/>
    </row>
    <row r="116" spans="1:17" s="74" customFormat="1" ht="15.75">
      <c r="A116" s="385"/>
      <c r="B116" s="263"/>
      <c r="C116" s="395"/>
      <c r="D116" s="480"/>
      <c r="E116" s="481"/>
      <c r="F116" s="395"/>
      <c r="G116" s="393"/>
      <c r="H116" s="393"/>
      <c r="I116" s="393"/>
      <c r="J116" s="393"/>
      <c r="K116" s="364"/>
      <c r="L116" s="364"/>
      <c r="M116" s="364"/>
      <c r="N116" s="364"/>
      <c r="O116" s="364"/>
      <c r="P116" s="364"/>
      <c r="Q116" s="364"/>
    </row>
    <row r="117" spans="1:17" s="74" customFormat="1" ht="15.75">
      <c r="A117" s="385"/>
      <c r="B117" s="263"/>
      <c r="C117" s="395"/>
      <c r="D117" s="480"/>
      <c r="E117" s="481"/>
      <c r="F117" s="395"/>
      <c r="G117" s="393"/>
      <c r="H117" s="393"/>
      <c r="I117" s="393"/>
      <c r="J117" s="393"/>
      <c r="K117" s="364"/>
      <c r="L117" s="364"/>
      <c r="M117" s="364"/>
      <c r="N117" s="364"/>
      <c r="O117" s="364"/>
      <c r="P117" s="364"/>
      <c r="Q117" s="364"/>
    </row>
    <row r="118" spans="1:17" s="74" customFormat="1" ht="15.75">
      <c r="A118" s="385"/>
      <c r="B118" s="263"/>
      <c r="C118" s="395"/>
      <c r="D118" s="480"/>
      <c r="E118" s="481"/>
      <c r="F118" s="395"/>
      <c r="G118" s="393"/>
      <c r="H118" s="393"/>
      <c r="I118" s="393"/>
      <c r="J118" s="393"/>
      <c r="K118" s="364"/>
      <c r="L118" s="364"/>
      <c r="M118" s="364"/>
      <c r="N118" s="364"/>
      <c r="O118" s="364"/>
      <c r="P118" s="364"/>
      <c r="Q118" s="364"/>
    </row>
    <row r="119" spans="1:17" s="74" customFormat="1" ht="15.75">
      <c r="A119" s="385"/>
      <c r="B119" s="263"/>
      <c r="C119" s="395"/>
      <c r="D119" s="480"/>
      <c r="E119" s="481"/>
      <c r="F119" s="395"/>
      <c r="G119" s="393"/>
      <c r="H119" s="393"/>
      <c r="I119" s="393"/>
      <c r="J119" s="393"/>
      <c r="K119" s="364"/>
      <c r="L119" s="364"/>
      <c r="M119" s="364"/>
      <c r="N119" s="364"/>
      <c r="O119" s="364"/>
      <c r="P119" s="364"/>
      <c r="Q119" s="364"/>
    </row>
    <row r="120" spans="1:17" s="74" customFormat="1" ht="15.75">
      <c r="A120" s="385"/>
      <c r="B120" s="263"/>
      <c r="C120" s="395"/>
      <c r="D120" s="480"/>
      <c r="E120" s="481"/>
      <c r="F120" s="395"/>
      <c r="G120" s="393"/>
      <c r="H120" s="393"/>
      <c r="I120" s="393"/>
      <c r="J120" s="393"/>
      <c r="K120" s="364"/>
      <c r="L120" s="364"/>
      <c r="M120" s="364"/>
      <c r="N120" s="364"/>
      <c r="O120" s="364"/>
      <c r="P120" s="364"/>
      <c r="Q120" s="364"/>
    </row>
    <row r="121" spans="1:17" s="74" customFormat="1" ht="15.75">
      <c r="A121" s="385"/>
      <c r="B121" s="263"/>
      <c r="C121" s="395"/>
      <c r="D121" s="480"/>
      <c r="E121" s="481"/>
      <c r="F121" s="395"/>
      <c r="G121" s="393"/>
      <c r="H121" s="393"/>
      <c r="I121" s="393"/>
      <c r="J121" s="393"/>
      <c r="K121" s="364"/>
      <c r="L121" s="364"/>
      <c r="M121" s="364"/>
      <c r="N121" s="364"/>
      <c r="O121" s="364"/>
      <c r="P121" s="364"/>
      <c r="Q121" s="364"/>
    </row>
    <row r="122" spans="1:17" s="74" customFormat="1" ht="15.75">
      <c r="A122" s="385"/>
      <c r="B122" s="263"/>
      <c r="C122" s="395"/>
      <c r="D122" s="480"/>
      <c r="E122" s="481"/>
      <c r="F122" s="395"/>
      <c r="G122" s="393"/>
      <c r="H122" s="393"/>
      <c r="I122" s="393"/>
      <c r="J122" s="393"/>
      <c r="K122" s="364"/>
      <c r="L122" s="364"/>
      <c r="M122" s="364"/>
      <c r="N122" s="364"/>
      <c r="O122" s="364"/>
      <c r="P122" s="364"/>
      <c r="Q122" s="364"/>
    </row>
    <row r="123" spans="1:17" s="74" customFormat="1" ht="15.75">
      <c r="A123" s="385"/>
      <c r="B123" s="263"/>
      <c r="C123" s="395"/>
      <c r="D123" s="480"/>
      <c r="E123" s="481"/>
      <c r="F123" s="395"/>
      <c r="G123" s="393"/>
      <c r="H123" s="393"/>
      <c r="I123" s="393"/>
      <c r="J123" s="393"/>
      <c r="K123" s="364"/>
      <c r="L123" s="364"/>
      <c r="M123" s="364"/>
      <c r="N123" s="364"/>
      <c r="O123" s="364"/>
      <c r="P123" s="364"/>
      <c r="Q123" s="364"/>
    </row>
    <row r="124" spans="1:17" s="74" customFormat="1" ht="15.75">
      <c r="A124" s="385"/>
      <c r="B124" s="263"/>
      <c r="C124" s="395"/>
      <c r="D124" s="480"/>
      <c r="E124" s="481"/>
      <c r="F124" s="395"/>
      <c r="G124" s="393"/>
      <c r="H124" s="393"/>
      <c r="I124" s="393"/>
      <c r="J124" s="393"/>
      <c r="K124" s="364"/>
      <c r="L124" s="364"/>
      <c r="M124" s="364"/>
      <c r="N124" s="364"/>
      <c r="O124" s="364"/>
      <c r="P124" s="364"/>
      <c r="Q124" s="364"/>
    </row>
    <row r="125" spans="1:17" s="74" customFormat="1" ht="15.75">
      <c r="A125" s="385"/>
      <c r="B125" s="263"/>
      <c r="C125" s="395"/>
      <c r="D125" s="480"/>
      <c r="E125" s="481"/>
      <c r="F125" s="395"/>
      <c r="G125" s="393"/>
      <c r="H125" s="393"/>
      <c r="I125" s="393"/>
      <c r="J125" s="393"/>
      <c r="K125" s="364"/>
      <c r="L125" s="364"/>
      <c r="M125" s="364"/>
      <c r="N125" s="364"/>
      <c r="O125" s="364"/>
      <c r="P125" s="364"/>
      <c r="Q125" s="364"/>
    </row>
    <row r="126" spans="1:17" s="74" customFormat="1" ht="15.75">
      <c r="A126" s="385"/>
      <c r="B126" s="263"/>
      <c r="C126" s="395"/>
      <c r="D126" s="480"/>
      <c r="E126" s="481"/>
      <c r="F126" s="395"/>
      <c r="G126" s="393"/>
      <c r="H126" s="393"/>
      <c r="I126" s="393"/>
      <c r="J126" s="393"/>
      <c r="K126" s="364"/>
      <c r="L126" s="364"/>
      <c r="M126" s="364"/>
      <c r="N126" s="364"/>
      <c r="O126" s="364"/>
      <c r="P126" s="364"/>
      <c r="Q126" s="364"/>
    </row>
    <row r="127" spans="1:17" s="74" customFormat="1" ht="15.75">
      <c r="A127" s="385"/>
      <c r="B127" s="263"/>
      <c r="C127" s="395"/>
      <c r="D127" s="480"/>
      <c r="E127" s="481"/>
      <c r="F127" s="395"/>
      <c r="G127" s="393"/>
      <c r="H127" s="393"/>
      <c r="I127" s="393"/>
      <c r="J127" s="393"/>
      <c r="K127" s="364"/>
      <c r="L127" s="364"/>
      <c r="M127" s="364"/>
      <c r="N127" s="364"/>
      <c r="O127" s="364"/>
      <c r="P127" s="364"/>
      <c r="Q127" s="364"/>
    </row>
    <row r="128" spans="1:17" s="74" customFormat="1" ht="15.75">
      <c r="A128" s="385"/>
      <c r="B128" s="263"/>
      <c r="C128" s="395"/>
      <c r="D128" s="480"/>
      <c r="E128" s="481"/>
      <c r="F128" s="395"/>
      <c r="G128" s="393"/>
      <c r="H128" s="393"/>
      <c r="I128" s="393"/>
      <c r="J128" s="393"/>
      <c r="K128" s="364"/>
      <c r="L128" s="364"/>
      <c r="M128" s="364"/>
      <c r="N128" s="364"/>
      <c r="O128" s="364"/>
      <c r="P128" s="364"/>
      <c r="Q128" s="364"/>
    </row>
    <row r="129" spans="1:17" s="74" customFormat="1" ht="15.75">
      <c r="A129" s="385"/>
      <c r="B129" s="263"/>
      <c r="C129" s="395"/>
      <c r="D129" s="480"/>
      <c r="E129" s="481"/>
      <c r="F129" s="395"/>
      <c r="G129" s="393"/>
      <c r="H129" s="393"/>
      <c r="I129" s="393"/>
      <c r="J129" s="393"/>
      <c r="K129" s="364"/>
      <c r="L129" s="364"/>
      <c r="M129" s="364"/>
      <c r="N129" s="364"/>
      <c r="O129" s="364"/>
      <c r="P129" s="364"/>
      <c r="Q129" s="364"/>
    </row>
    <row r="130" spans="1:17" s="74" customFormat="1" ht="15.75">
      <c r="A130" s="385"/>
      <c r="B130" s="263"/>
      <c r="C130" s="395"/>
      <c r="D130" s="480"/>
      <c r="E130" s="481"/>
      <c r="F130" s="395"/>
      <c r="G130" s="393"/>
      <c r="H130" s="393"/>
      <c r="I130" s="393"/>
      <c r="J130" s="393"/>
      <c r="K130" s="364"/>
      <c r="L130" s="364"/>
      <c r="M130" s="364"/>
      <c r="N130" s="364"/>
      <c r="O130" s="364"/>
      <c r="P130" s="364"/>
      <c r="Q130" s="364"/>
    </row>
    <row r="131" spans="1:17" s="74" customFormat="1" ht="15.75">
      <c r="A131" s="385"/>
      <c r="B131" s="263"/>
      <c r="C131" s="395"/>
      <c r="D131" s="480"/>
      <c r="E131" s="481"/>
      <c r="F131" s="395"/>
      <c r="G131" s="393"/>
      <c r="H131" s="393"/>
      <c r="I131" s="393"/>
      <c r="J131" s="393"/>
      <c r="K131" s="364"/>
      <c r="L131" s="364"/>
      <c r="M131" s="364"/>
      <c r="N131" s="364"/>
      <c r="O131" s="364"/>
      <c r="P131" s="364"/>
      <c r="Q131" s="364"/>
    </row>
    <row r="132" spans="1:17" s="74" customFormat="1" ht="15.75">
      <c r="A132" s="385"/>
      <c r="B132" s="263"/>
      <c r="C132" s="395"/>
      <c r="D132" s="480"/>
      <c r="E132" s="481"/>
      <c r="F132" s="395"/>
      <c r="G132" s="393"/>
      <c r="H132" s="393"/>
      <c r="I132" s="393"/>
      <c r="J132" s="393"/>
      <c r="K132" s="364"/>
      <c r="L132" s="364"/>
      <c r="M132" s="364"/>
      <c r="N132" s="364"/>
      <c r="O132" s="364"/>
      <c r="P132" s="364"/>
      <c r="Q132" s="364"/>
    </row>
    <row r="133" spans="1:17" s="74" customFormat="1" ht="15.75">
      <c r="A133" s="385"/>
      <c r="B133" s="263"/>
      <c r="C133" s="395"/>
      <c r="D133" s="480"/>
      <c r="E133" s="481"/>
      <c r="F133" s="395"/>
      <c r="G133" s="393"/>
      <c r="H133" s="393"/>
      <c r="I133" s="393"/>
      <c r="J133" s="393"/>
      <c r="K133" s="364"/>
      <c r="L133" s="364"/>
      <c r="M133" s="364"/>
      <c r="N133" s="364"/>
      <c r="O133" s="364"/>
      <c r="P133" s="364"/>
      <c r="Q133" s="364"/>
    </row>
    <row r="134" spans="1:17" s="74" customFormat="1" ht="15.75">
      <c r="A134" s="385"/>
      <c r="B134" s="263"/>
      <c r="C134" s="395"/>
      <c r="D134" s="480"/>
      <c r="E134" s="481"/>
      <c r="F134" s="395"/>
      <c r="G134" s="393"/>
      <c r="H134" s="393"/>
      <c r="I134" s="393"/>
      <c r="J134" s="393"/>
      <c r="K134" s="364"/>
      <c r="L134" s="364"/>
      <c r="M134" s="364"/>
      <c r="N134" s="364"/>
      <c r="O134" s="364"/>
      <c r="P134" s="364"/>
      <c r="Q134" s="364"/>
    </row>
    <row r="135" spans="1:17" s="74" customFormat="1" ht="15.75">
      <c r="A135" s="385"/>
      <c r="B135" s="263"/>
      <c r="C135" s="395"/>
      <c r="D135" s="480"/>
      <c r="E135" s="481"/>
      <c r="F135" s="395"/>
      <c r="G135" s="393"/>
      <c r="H135" s="393"/>
      <c r="I135" s="393"/>
      <c r="J135" s="393"/>
      <c r="K135" s="364"/>
      <c r="L135" s="364"/>
      <c r="M135" s="364"/>
      <c r="N135" s="364"/>
      <c r="O135" s="364"/>
      <c r="P135" s="364"/>
      <c r="Q135" s="364"/>
    </row>
    <row r="136" spans="1:17" s="74" customFormat="1" ht="15.75">
      <c r="A136" s="385"/>
      <c r="B136" s="263"/>
      <c r="C136" s="395"/>
      <c r="D136" s="480"/>
      <c r="E136" s="481"/>
      <c r="F136" s="395"/>
      <c r="G136" s="393"/>
      <c r="H136" s="393"/>
      <c r="I136" s="393"/>
      <c r="J136" s="393"/>
      <c r="K136" s="364"/>
      <c r="L136" s="364"/>
      <c r="M136" s="364"/>
      <c r="N136" s="364"/>
      <c r="O136" s="364"/>
      <c r="P136" s="364"/>
      <c r="Q136" s="364"/>
    </row>
    <row r="137" spans="1:17" s="74" customFormat="1" ht="15.75">
      <c r="A137" s="385"/>
      <c r="B137" s="263"/>
      <c r="C137" s="395"/>
      <c r="D137" s="480"/>
      <c r="E137" s="481"/>
      <c r="F137" s="395"/>
      <c r="G137" s="393"/>
      <c r="H137" s="393"/>
      <c r="I137" s="393"/>
      <c r="J137" s="393"/>
      <c r="K137" s="364"/>
      <c r="L137" s="364"/>
      <c r="M137" s="364"/>
      <c r="N137" s="364"/>
      <c r="O137" s="364"/>
      <c r="P137" s="364"/>
      <c r="Q137" s="364"/>
    </row>
    <row r="138" spans="1:17" s="74" customFormat="1" ht="15.75">
      <c r="A138" s="385"/>
      <c r="B138" s="263"/>
      <c r="C138" s="395"/>
      <c r="D138" s="480"/>
      <c r="E138" s="481"/>
      <c r="F138" s="395"/>
      <c r="G138" s="393"/>
      <c r="H138" s="393"/>
      <c r="I138" s="393"/>
      <c r="J138" s="393"/>
      <c r="K138" s="364"/>
      <c r="L138" s="364"/>
      <c r="M138" s="364"/>
      <c r="N138" s="364"/>
      <c r="O138" s="364"/>
      <c r="P138" s="364"/>
      <c r="Q138" s="364"/>
    </row>
    <row r="139" spans="1:17" s="74" customFormat="1" ht="15.75">
      <c r="A139" s="385"/>
      <c r="B139" s="263"/>
      <c r="C139" s="395"/>
      <c r="D139" s="480"/>
      <c r="E139" s="481"/>
      <c r="F139" s="395"/>
      <c r="G139" s="393"/>
      <c r="H139" s="393"/>
      <c r="I139" s="393"/>
      <c r="J139" s="393"/>
      <c r="K139" s="364"/>
      <c r="L139" s="364"/>
      <c r="M139" s="364"/>
      <c r="N139" s="364"/>
      <c r="O139" s="364"/>
      <c r="P139" s="364"/>
      <c r="Q139" s="364"/>
    </row>
    <row r="140" spans="1:17" s="74" customFormat="1" ht="15.75">
      <c r="A140" s="385"/>
      <c r="B140" s="263"/>
      <c r="C140" s="395"/>
      <c r="D140" s="480"/>
      <c r="E140" s="481"/>
      <c r="F140" s="395"/>
      <c r="G140" s="393"/>
      <c r="H140" s="393"/>
      <c r="I140" s="393"/>
      <c r="J140" s="393"/>
      <c r="K140" s="364"/>
      <c r="L140" s="364"/>
      <c r="M140" s="364"/>
      <c r="N140" s="364"/>
      <c r="O140" s="364"/>
      <c r="P140" s="364"/>
      <c r="Q140" s="364"/>
    </row>
    <row r="141" spans="1:17" s="74" customFormat="1" ht="15.75">
      <c r="A141" s="385"/>
      <c r="B141" s="263"/>
      <c r="C141" s="395"/>
      <c r="D141" s="480"/>
      <c r="E141" s="481"/>
      <c r="F141" s="395"/>
      <c r="G141" s="393"/>
      <c r="H141" s="393"/>
      <c r="I141" s="393"/>
      <c r="J141" s="393"/>
      <c r="K141" s="364"/>
      <c r="L141" s="364"/>
      <c r="M141" s="364"/>
      <c r="N141" s="364"/>
      <c r="O141" s="364"/>
      <c r="P141" s="364"/>
      <c r="Q141" s="364"/>
    </row>
    <row r="142" spans="1:17" s="74" customFormat="1" ht="15.75">
      <c r="A142" s="385"/>
      <c r="B142" s="263"/>
      <c r="C142" s="395"/>
      <c r="D142" s="480"/>
      <c r="E142" s="481"/>
      <c r="F142" s="395"/>
      <c r="G142" s="393"/>
      <c r="H142" s="393"/>
      <c r="I142" s="393"/>
      <c r="J142" s="393"/>
      <c r="K142" s="364"/>
      <c r="L142" s="364"/>
      <c r="M142" s="364"/>
      <c r="N142" s="364"/>
      <c r="O142" s="364"/>
      <c r="P142" s="364"/>
      <c r="Q142" s="364"/>
    </row>
    <row r="143" spans="1:17" s="74" customFormat="1" ht="15.75">
      <c r="A143" s="385"/>
      <c r="B143" s="263"/>
      <c r="C143" s="395"/>
      <c r="D143" s="480"/>
      <c r="E143" s="481"/>
      <c r="F143" s="395"/>
      <c r="G143" s="393"/>
      <c r="H143" s="393"/>
      <c r="I143" s="393"/>
      <c r="J143" s="393"/>
      <c r="K143" s="364"/>
      <c r="L143" s="364"/>
      <c r="M143" s="364"/>
      <c r="N143" s="364"/>
      <c r="O143" s="364"/>
      <c r="P143" s="364"/>
      <c r="Q143" s="364"/>
    </row>
    <row r="144" spans="1:17" s="74" customFormat="1" ht="15.75">
      <c r="A144" s="385"/>
      <c r="B144" s="263"/>
      <c r="C144" s="395"/>
      <c r="D144" s="480"/>
      <c r="E144" s="481"/>
      <c r="F144" s="395"/>
      <c r="G144" s="393"/>
      <c r="H144" s="393"/>
      <c r="I144" s="393"/>
      <c r="J144" s="393"/>
      <c r="K144" s="364"/>
      <c r="L144" s="364"/>
      <c r="M144" s="364"/>
      <c r="N144" s="364"/>
      <c r="O144" s="364"/>
      <c r="P144" s="364"/>
      <c r="Q144" s="364"/>
    </row>
    <row r="145" spans="1:17" s="74" customFormat="1" ht="15.75">
      <c r="A145" s="385"/>
      <c r="B145" s="263"/>
      <c r="C145" s="395"/>
      <c r="D145" s="480"/>
      <c r="E145" s="481"/>
      <c r="F145" s="395"/>
      <c r="G145" s="393"/>
      <c r="H145" s="393"/>
      <c r="I145" s="393"/>
      <c r="J145" s="393"/>
      <c r="K145" s="364"/>
      <c r="L145" s="364"/>
      <c r="M145" s="364"/>
      <c r="N145" s="364"/>
      <c r="O145" s="364"/>
      <c r="P145" s="364"/>
      <c r="Q145" s="364"/>
    </row>
    <row r="146" spans="1:17" s="74" customFormat="1" ht="15.75">
      <c r="A146" s="385"/>
      <c r="B146" s="263"/>
      <c r="C146" s="395"/>
      <c r="D146" s="480"/>
      <c r="E146" s="481"/>
      <c r="F146" s="395"/>
      <c r="G146" s="393"/>
      <c r="H146" s="393"/>
      <c r="I146" s="393"/>
      <c r="J146" s="393"/>
      <c r="K146" s="364"/>
      <c r="L146" s="364"/>
      <c r="M146" s="364"/>
      <c r="N146" s="364"/>
      <c r="O146" s="364"/>
      <c r="P146" s="364"/>
      <c r="Q146" s="364"/>
    </row>
    <row r="147" spans="1:17" s="74" customFormat="1" ht="15.75">
      <c r="A147" s="385"/>
      <c r="B147" s="263"/>
      <c r="C147" s="395"/>
      <c r="D147" s="480"/>
      <c r="E147" s="481"/>
      <c r="F147" s="395"/>
      <c r="G147" s="393"/>
      <c r="H147" s="393"/>
      <c r="I147" s="393"/>
      <c r="J147" s="393"/>
      <c r="K147" s="364"/>
      <c r="L147" s="364"/>
      <c r="M147" s="364"/>
      <c r="N147" s="364"/>
      <c r="O147" s="364"/>
      <c r="P147" s="364"/>
      <c r="Q147" s="364"/>
    </row>
    <row r="148" spans="1:17" s="74" customFormat="1" ht="15.75">
      <c r="A148" s="385"/>
      <c r="B148" s="263"/>
      <c r="C148" s="395"/>
      <c r="D148" s="480"/>
      <c r="E148" s="481"/>
      <c r="F148" s="395"/>
      <c r="G148" s="393"/>
      <c r="H148" s="393"/>
      <c r="I148" s="393"/>
      <c r="J148" s="393"/>
      <c r="K148" s="364"/>
      <c r="L148" s="364"/>
      <c r="M148" s="364"/>
      <c r="N148" s="364"/>
      <c r="O148" s="364"/>
      <c r="P148" s="364"/>
      <c r="Q148" s="364"/>
    </row>
    <row r="149" spans="1:17" s="74" customFormat="1" ht="15.75">
      <c r="A149" s="385"/>
      <c r="B149" s="263"/>
      <c r="C149" s="395"/>
      <c r="D149" s="480"/>
      <c r="E149" s="481"/>
      <c r="F149" s="395"/>
      <c r="G149" s="393"/>
      <c r="H149" s="393"/>
      <c r="I149" s="393"/>
      <c r="J149" s="393"/>
      <c r="K149" s="364"/>
      <c r="L149" s="364"/>
      <c r="M149" s="364"/>
      <c r="N149" s="364"/>
      <c r="O149" s="364"/>
      <c r="P149" s="364"/>
      <c r="Q149" s="364"/>
    </row>
    <row r="150" spans="1:17" s="74" customFormat="1" ht="15.75">
      <c r="A150" s="385"/>
      <c r="B150" s="263"/>
      <c r="C150" s="395"/>
      <c r="D150" s="480"/>
      <c r="E150" s="481"/>
      <c r="F150" s="395"/>
      <c r="G150" s="393"/>
      <c r="H150" s="393"/>
      <c r="I150" s="393"/>
      <c r="J150" s="393"/>
      <c r="K150" s="364"/>
      <c r="L150" s="364"/>
      <c r="M150" s="364"/>
      <c r="N150" s="364"/>
      <c r="O150" s="364"/>
      <c r="P150" s="364"/>
      <c r="Q150" s="364"/>
    </row>
    <row r="151" spans="1:17" s="74" customFormat="1" ht="15.75">
      <c r="A151" s="385"/>
      <c r="B151" s="263"/>
      <c r="C151" s="395"/>
      <c r="D151" s="480"/>
      <c r="E151" s="481"/>
      <c r="F151" s="395"/>
      <c r="G151" s="393"/>
      <c r="H151" s="393"/>
      <c r="I151" s="393"/>
      <c r="J151" s="393"/>
      <c r="K151" s="364"/>
      <c r="L151" s="364"/>
      <c r="M151" s="364"/>
      <c r="N151" s="364"/>
      <c r="O151" s="364"/>
      <c r="P151" s="364"/>
      <c r="Q151" s="364"/>
    </row>
    <row r="152" spans="1:17" s="74" customFormat="1" ht="15.75">
      <c r="A152" s="385"/>
      <c r="B152" s="263"/>
      <c r="C152" s="395"/>
      <c r="D152" s="480"/>
      <c r="E152" s="481"/>
      <c r="F152" s="395"/>
      <c r="G152" s="393"/>
      <c r="H152" s="393"/>
      <c r="I152" s="393"/>
      <c r="J152" s="393"/>
      <c r="K152" s="364"/>
      <c r="L152" s="364"/>
      <c r="M152" s="364"/>
      <c r="N152" s="364"/>
      <c r="O152" s="364"/>
      <c r="P152" s="364"/>
      <c r="Q152" s="364"/>
    </row>
    <row r="153" spans="1:17" s="74" customFormat="1" ht="15.75">
      <c r="A153" s="385"/>
      <c r="B153" s="263"/>
      <c r="C153" s="395"/>
      <c r="D153" s="480"/>
      <c r="E153" s="481"/>
      <c r="F153" s="395"/>
      <c r="G153" s="393"/>
      <c r="H153" s="393"/>
      <c r="I153" s="393"/>
      <c r="J153" s="393"/>
      <c r="K153" s="364"/>
      <c r="L153" s="364"/>
      <c r="M153" s="364"/>
      <c r="N153" s="364"/>
      <c r="O153" s="364"/>
      <c r="P153" s="364"/>
      <c r="Q153" s="364"/>
    </row>
    <row r="154" spans="1:17" s="74" customFormat="1" ht="15.75">
      <c r="A154" s="385"/>
      <c r="B154" s="263"/>
      <c r="C154" s="395"/>
      <c r="D154" s="480"/>
      <c r="E154" s="481"/>
      <c r="F154" s="395"/>
      <c r="G154" s="393"/>
      <c r="H154" s="393"/>
      <c r="I154" s="393"/>
      <c r="J154" s="393"/>
      <c r="K154" s="364"/>
      <c r="L154" s="364"/>
      <c r="M154" s="364"/>
      <c r="N154" s="364"/>
      <c r="O154" s="364"/>
      <c r="P154" s="364"/>
      <c r="Q154" s="364"/>
    </row>
    <row r="155" spans="1:17" s="74" customFormat="1" ht="15.75">
      <c r="A155" s="385"/>
      <c r="B155" s="263"/>
      <c r="C155" s="395"/>
      <c r="D155" s="480"/>
      <c r="E155" s="481"/>
      <c r="F155" s="395"/>
      <c r="G155" s="393"/>
      <c r="H155" s="393"/>
      <c r="I155" s="393"/>
      <c r="J155" s="393"/>
      <c r="K155" s="364"/>
      <c r="L155" s="364"/>
      <c r="M155" s="364"/>
      <c r="N155" s="364"/>
      <c r="O155" s="364"/>
      <c r="P155" s="364"/>
      <c r="Q155" s="364"/>
    </row>
    <row r="156" spans="1:17" s="74" customFormat="1" ht="15.75">
      <c r="A156" s="385"/>
      <c r="B156" s="263"/>
      <c r="C156" s="395"/>
      <c r="D156" s="480"/>
      <c r="E156" s="481"/>
      <c r="F156" s="395"/>
      <c r="G156" s="393"/>
      <c r="H156" s="393"/>
      <c r="I156" s="393"/>
      <c r="J156" s="393"/>
      <c r="K156" s="364"/>
      <c r="L156" s="364"/>
      <c r="M156" s="364"/>
      <c r="N156" s="364"/>
      <c r="O156" s="364"/>
      <c r="P156" s="364"/>
      <c r="Q156" s="364"/>
    </row>
    <row r="157" spans="1:17" s="74" customFormat="1" ht="15.75">
      <c r="A157" s="385"/>
      <c r="B157" s="263"/>
      <c r="C157" s="395"/>
      <c r="D157" s="480"/>
      <c r="E157" s="481"/>
      <c r="F157" s="395"/>
      <c r="G157" s="393"/>
      <c r="H157" s="393"/>
      <c r="I157" s="393"/>
      <c r="J157" s="393"/>
      <c r="K157" s="364"/>
      <c r="L157" s="364"/>
      <c r="M157" s="364"/>
      <c r="N157" s="364"/>
      <c r="O157" s="364"/>
      <c r="P157" s="364"/>
      <c r="Q157" s="364"/>
    </row>
    <row r="158" spans="1:17" s="74" customFormat="1" ht="15.75">
      <c r="A158" s="385"/>
      <c r="B158" s="263"/>
      <c r="C158" s="395"/>
      <c r="D158" s="480"/>
      <c r="E158" s="481"/>
      <c r="F158" s="395"/>
      <c r="G158" s="393"/>
      <c r="H158" s="393"/>
      <c r="I158" s="393"/>
      <c r="J158" s="393"/>
      <c r="K158" s="364"/>
      <c r="L158" s="364"/>
      <c r="M158" s="364"/>
      <c r="N158" s="364"/>
      <c r="O158" s="364"/>
      <c r="P158" s="364"/>
      <c r="Q158" s="364"/>
    </row>
    <row r="159" spans="1:17" s="74" customFormat="1" ht="15.75">
      <c r="A159" s="385"/>
      <c r="B159" s="263"/>
      <c r="C159" s="395"/>
      <c r="D159" s="480"/>
      <c r="E159" s="481"/>
      <c r="F159" s="395"/>
      <c r="G159" s="393"/>
      <c r="H159" s="393"/>
      <c r="I159" s="393"/>
      <c r="J159" s="393"/>
      <c r="K159" s="364"/>
      <c r="L159" s="364"/>
      <c r="M159" s="364"/>
      <c r="N159" s="364"/>
      <c r="O159" s="364"/>
      <c r="P159" s="364"/>
      <c r="Q159" s="364"/>
    </row>
    <row r="160" spans="1:17" s="74" customFormat="1" ht="15.75">
      <c r="A160" s="385"/>
      <c r="B160" s="263"/>
      <c r="C160" s="395"/>
      <c r="D160" s="480"/>
      <c r="E160" s="481"/>
      <c r="F160" s="395"/>
      <c r="G160" s="393"/>
      <c r="H160" s="393"/>
      <c r="I160" s="393"/>
      <c r="J160" s="393"/>
      <c r="K160" s="364"/>
      <c r="L160" s="364"/>
      <c r="M160" s="364"/>
      <c r="N160" s="364"/>
      <c r="O160" s="364"/>
      <c r="P160" s="364"/>
      <c r="Q160" s="364"/>
    </row>
    <row r="161" spans="1:17" s="74" customFormat="1" ht="15.75">
      <c r="A161" s="385"/>
      <c r="B161" s="263"/>
      <c r="C161" s="395"/>
      <c r="D161" s="480"/>
      <c r="E161" s="481"/>
      <c r="F161" s="395"/>
      <c r="G161" s="393"/>
      <c r="H161" s="393"/>
      <c r="I161" s="393"/>
      <c r="J161" s="393"/>
      <c r="K161" s="364"/>
      <c r="L161" s="364"/>
      <c r="M161" s="364"/>
      <c r="N161" s="364"/>
      <c r="O161" s="364"/>
      <c r="P161" s="364"/>
      <c r="Q161" s="364"/>
    </row>
    <row r="162" spans="1:17" s="74" customFormat="1" ht="15.75">
      <c r="A162" s="385"/>
      <c r="B162" s="263"/>
      <c r="C162" s="395"/>
      <c r="D162" s="480"/>
      <c r="E162" s="481"/>
      <c r="F162" s="395"/>
      <c r="G162" s="393"/>
      <c r="H162" s="393"/>
      <c r="I162" s="393"/>
      <c r="J162" s="393"/>
      <c r="K162" s="364"/>
      <c r="L162" s="364"/>
      <c r="M162" s="364"/>
      <c r="N162" s="364"/>
      <c r="O162" s="364"/>
      <c r="P162" s="364"/>
      <c r="Q162" s="364"/>
    </row>
    <row r="163" spans="1:17" s="74" customFormat="1" ht="15.75">
      <c r="A163" s="385"/>
      <c r="B163" s="263"/>
      <c r="C163" s="395"/>
      <c r="D163" s="480"/>
      <c r="E163" s="481"/>
      <c r="F163" s="395"/>
      <c r="G163" s="393"/>
      <c r="H163" s="393"/>
      <c r="I163" s="393"/>
      <c r="J163" s="393"/>
      <c r="K163" s="364"/>
      <c r="L163" s="364"/>
      <c r="M163" s="364"/>
      <c r="N163" s="364"/>
      <c r="O163" s="364"/>
      <c r="P163" s="364"/>
      <c r="Q163" s="364"/>
    </row>
    <row r="164" spans="1:17" s="74" customFormat="1" ht="15.75">
      <c r="A164" s="385"/>
      <c r="B164" s="263"/>
      <c r="C164" s="395"/>
      <c r="D164" s="480"/>
      <c r="E164" s="481"/>
      <c r="F164" s="395"/>
      <c r="G164" s="393"/>
      <c r="H164" s="393"/>
      <c r="I164" s="393"/>
      <c r="J164" s="393"/>
      <c r="K164" s="364"/>
      <c r="L164" s="364"/>
      <c r="M164" s="364"/>
      <c r="N164" s="364"/>
      <c r="O164" s="364"/>
      <c r="P164" s="364"/>
      <c r="Q164" s="364"/>
    </row>
    <row r="165" spans="1:17" s="74" customFormat="1" ht="15.75">
      <c r="A165" s="385"/>
      <c r="B165" s="263"/>
      <c r="C165" s="395"/>
      <c r="D165" s="480"/>
      <c r="E165" s="481"/>
      <c r="F165" s="395"/>
      <c r="G165" s="393"/>
      <c r="H165" s="393"/>
      <c r="I165" s="393"/>
      <c r="J165" s="393"/>
      <c r="K165" s="364"/>
      <c r="L165" s="364"/>
      <c r="M165" s="364"/>
      <c r="N165" s="364"/>
      <c r="O165" s="364"/>
      <c r="P165" s="364"/>
      <c r="Q165" s="364"/>
    </row>
    <row r="166" spans="1:17" s="74" customFormat="1" ht="15.75">
      <c r="A166" s="385"/>
      <c r="B166" s="263"/>
      <c r="C166" s="395"/>
      <c r="D166" s="480"/>
      <c r="E166" s="481"/>
      <c r="F166" s="395"/>
      <c r="G166" s="393"/>
      <c r="H166" s="393"/>
      <c r="I166" s="393"/>
      <c r="J166" s="393"/>
      <c r="K166" s="364"/>
      <c r="L166" s="364"/>
      <c r="M166" s="364"/>
      <c r="N166" s="364"/>
      <c r="O166" s="364"/>
      <c r="P166" s="364"/>
      <c r="Q166" s="364"/>
    </row>
    <row r="167" spans="1:17" s="74" customFormat="1" ht="15.75">
      <c r="A167" s="385"/>
      <c r="B167" s="263"/>
      <c r="C167" s="395"/>
      <c r="D167" s="480"/>
      <c r="E167" s="481"/>
      <c r="F167" s="395"/>
      <c r="G167" s="393"/>
      <c r="H167" s="393"/>
      <c r="I167" s="393"/>
      <c r="J167" s="393"/>
      <c r="K167" s="364"/>
      <c r="L167" s="364"/>
      <c r="M167" s="364"/>
      <c r="N167" s="364"/>
      <c r="O167" s="364"/>
      <c r="P167" s="364"/>
      <c r="Q167" s="364"/>
    </row>
    <row r="168" spans="1:17" s="74" customFormat="1" ht="15.75">
      <c r="A168" s="385"/>
      <c r="B168" s="263"/>
      <c r="C168" s="395"/>
      <c r="D168" s="480"/>
      <c r="E168" s="481"/>
      <c r="F168" s="395"/>
      <c r="G168" s="393"/>
      <c r="H168" s="393"/>
      <c r="I168" s="393"/>
      <c r="J168" s="393"/>
      <c r="K168" s="364"/>
      <c r="L168" s="364"/>
      <c r="M168" s="364"/>
      <c r="N168" s="364"/>
      <c r="O168" s="364"/>
      <c r="P168" s="364"/>
      <c r="Q168" s="364"/>
    </row>
    <row r="169" spans="1:17" s="74" customFormat="1" ht="15.75">
      <c r="A169" s="385"/>
      <c r="B169" s="263"/>
      <c r="C169" s="395"/>
      <c r="D169" s="480"/>
      <c r="E169" s="481"/>
      <c r="F169" s="395"/>
      <c r="G169" s="393"/>
      <c r="H169" s="393"/>
      <c r="I169" s="393"/>
      <c r="J169" s="393"/>
      <c r="K169" s="364"/>
      <c r="L169" s="364"/>
      <c r="M169" s="364"/>
      <c r="N169" s="364"/>
      <c r="O169" s="364"/>
      <c r="P169" s="364"/>
      <c r="Q169" s="364"/>
    </row>
    <row r="170" spans="1:17" s="74" customFormat="1" ht="15.75">
      <c r="A170" s="385"/>
      <c r="B170" s="263"/>
      <c r="C170" s="395"/>
      <c r="D170" s="480"/>
      <c r="E170" s="481"/>
      <c r="F170" s="395"/>
      <c r="G170" s="393"/>
      <c r="H170" s="393"/>
      <c r="I170" s="393"/>
      <c r="J170" s="393"/>
      <c r="K170" s="364"/>
      <c r="L170" s="364"/>
      <c r="M170" s="364"/>
      <c r="N170" s="364"/>
      <c r="O170" s="364"/>
      <c r="P170" s="364"/>
      <c r="Q170" s="364"/>
    </row>
    <row r="171" spans="1:17" s="74" customFormat="1" ht="15.75">
      <c r="A171" s="385"/>
      <c r="B171" s="263"/>
      <c r="C171" s="395"/>
      <c r="D171" s="480"/>
      <c r="E171" s="481"/>
      <c r="F171" s="395"/>
      <c r="G171" s="393"/>
      <c r="H171" s="393"/>
      <c r="I171" s="393"/>
      <c r="J171" s="393"/>
      <c r="K171" s="364"/>
      <c r="L171" s="364"/>
      <c r="M171" s="364"/>
      <c r="N171" s="364"/>
      <c r="O171" s="364"/>
      <c r="P171" s="364"/>
      <c r="Q171" s="364"/>
    </row>
    <row r="172" spans="1:17" s="74" customFormat="1" ht="15.75">
      <c r="A172" s="385"/>
      <c r="B172" s="263"/>
      <c r="C172" s="395"/>
      <c r="D172" s="480"/>
      <c r="E172" s="481"/>
      <c r="F172" s="395"/>
      <c r="G172" s="393"/>
      <c r="H172" s="393"/>
      <c r="I172" s="393"/>
      <c r="J172" s="393"/>
      <c r="K172" s="364"/>
      <c r="L172" s="364"/>
      <c r="M172" s="364"/>
      <c r="N172" s="364"/>
      <c r="O172" s="364"/>
      <c r="P172" s="364"/>
      <c r="Q172" s="364"/>
    </row>
    <row r="173" spans="1:17" s="74" customFormat="1" ht="15.75">
      <c r="A173" s="385"/>
      <c r="B173" s="263"/>
      <c r="C173" s="395"/>
      <c r="D173" s="480"/>
      <c r="E173" s="481"/>
      <c r="F173" s="395"/>
      <c r="G173" s="393"/>
      <c r="H173" s="393"/>
      <c r="I173" s="393"/>
      <c r="J173" s="393"/>
      <c r="K173" s="364"/>
      <c r="L173" s="364"/>
      <c r="M173" s="364"/>
      <c r="N173" s="364"/>
      <c r="O173" s="364"/>
      <c r="P173" s="364"/>
      <c r="Q173" s="364"/>
    </row>
    <row r="174" spans="1:17" s="74" customFormat="1" ht="15.75">
      <c r="A174" s="385"/>
      <c r="B174" s="263"/>
      <c r="C174" s="395"/>
      <c r="D174" s="480"/>
      <c r="E174" s="481"/>
      <c r="F174" s="395"/>
      <c r="G174" s="393"/>
      <c r="H174" s="393"/>
      <c r="I174" s="393"/>
      <c r="J174" s="393"/>
      <c r="K174" s="364"/>
      <c r="L174" s="364"/>
      <c r="M174" s="364"/>
      <c r="N174" s="364"/>
      <c r="O174" s="364"/>
      <c r="P174" s="364"/>
      <c r="Q174" s="364"/>
    </row>
    <row r="175" spans="1:17" s="74" customFormat="1" ht="15.75">
      <c r="A175" s="385"/>
      <c r="B175" s="263"/>
      <c r="C175" s="395"/>
      <c r="D175" s="480"/>
      <c r="E175" s="481"/>
      <c r="F175" s="395"/>
      <c r="G175" s="393"/>
      <c r="H175" s="393"/>
      <c r="I175" s="393"/>
      <c r="J175" s="393"/>
      <c r="K175" s="364"/>
      <c r="L175" s="364"/>
      <c r="M175" s="364"/>
      <c r="N175" s="364"/>
      <c r="O175" s="364"/>
      <c r="P175" s="364"/>
      <c r="Q175" s="364"/>
    </row>
    <row r="176" spans="1:17" s="74" customFormat="1" ht="15.75">
      <c r="A176" s="385"/>
      <c r="B176" s="263"/>
      <c r="C176" s="395"/>
      <c r="D176" s="480"/>
      <c r="E176" s="481"/>
      <c r="F176" s="395"/>
      <c r="G176" s="393"/>
      <c r="H176" s="393"/>
      <c r="I176" s="393"/>
      <c r="J176" s="393"/>
      <c r="K176" s="364"/>
      <c r="L176" s="364"/>
      <c r="M176" s="364"/>
      <c r="N176" s="364"/>
      <c r="O176" s="364"/>
      <c r="P176" s="364"/>
      <c r="Q176" s="364"/>
    </row>
    <row r="177" spans="1:17" s="74" customFormat="1" ht="15.75">
      <c r="A177" s="385"/>
      <c r="B177" s="263"/>
      <c r="C177" s="395"/>
      <c r="D177" s="480"/>
      <c r="E177" s="481"/>
      <c r="F177" s="395"/>
      <c r="G177" s="393"/>
      <c r="H177" s="393"/>
      <c r="I177" s="393"/>
      <c r="J177" s="393"/>
      <c r="K177" s="364"/>
      <c r="L177" s="364"/>
      <c r="M177" s="364"/>
      <c r="N177" s="364"/>
      <c r="O177" s="364"/>
      <c r="P177" s="364"/>
      <c r="Q177" s="364"/>
    </row>
    <row r="178" spans="1:17" s="74" customFormat="1" ht="15.75">
      <c r="A178" s="385"/>
      <c r="B178" s="263"/>
      <c r="C178" s="395"/>
      <c r="D178" s="480"/>
      <c r="E178" s="481"/>
      <c r="F178" s="395"/>
      <c r="G178" s="393"/>
      <c r="H178" s="393"/>
      <c r="I178" s="393"/>
      <c r="J178" s="393"/>
      <c r="K178" s="364"/>
      <c r="L178" s="364"/>
      <c r="M178" s="364"/>
      <c r="N178" s="364"/>
      <c r="O178" s="364"/>
      <c r="P178" s="364"/>
      <c r="Q178" s="364"/>
    </row>
    <row r="179" spans="1:17" s="74" customFormat="1" ht="15.75">
      <c r="A179" s="385"/>
      <c r="B179" s="263"/>
      <c r="C179" s="395"/>
      <c r="D179" s="480"/>
      <c r="E179" s="481"/>
      <c r="F179" s="395"/>
      <c r="G179" s="393"/>
      <c r="H179" s="393"/>
      <c r="I179" s="393"/>
      <c r="J179" s="393"/>
      <c r="K179" s="364"/>
      <c r="L179" s="364"/>
      <c r="M179" s="364"/>
      <c r="N179" s="364"/>
      <c r="O179" s="364"/>
      <c r="P179" s="364"/>
      <c r="Q179" s="364"/>
    </row>
    <row r="180" spans="1:17" s="74" customFormat="1" ht="15.75">
      <c r="A180" s="385"/>
      <c r="B180" s="263"/>
      <c r="C180" s="395"/>
      <c r="D180" s="480"/>
      <c r="E180" s="481"/>
      <c r="F180" s="395"/>
      <c r="G180" s="393"/>
      <c r="H180" s="393"/>
      <c r="I180" s="393"/>
      <c r="J180" s="393"/>
      <c r="K180" s="364"/>
      <c r="L180" s="364"/>
      <c r="M180" s="364"/>
      <c r="N180" s="364"/>
      <c r="O180" s="364"/>
      <c r="P180" s="364"/>
      <c r="Q180" s="364"/>
    </row>
    <row r="181" spans="1:17" s="74" customFormat="1" ht="15.75">
      <c r="A181" s="385"/>
      <c r="B181" s="263"/>
      <c r="C181" s="395"/>
      <c r="D181" s="480"/>
      <c r="E181" s="481"/>
      <c r="F181" s="395"/>
      <c r="G181" s="393"/>
      <c r="H181" s="393"/>
      <c r="I181" s="393"/>
      <c r="J181" s="393"/>
      <c r="K181" s="364"/>
      <c r="L181" s="364"/>
      <c r="M181" s="364"/>
      <c r="N181" s="364"/>
      <c r="O181" s="364"/>
      <c r="P181" s="364"/>
      <c r="Q181" s="364"/>
    </row>
    <row r="182" spans="1:17" s="74" customFormat="1" ht="15.75">
      <c r="A182" s="385"/>
      <c r="B182" s="263"/>
      <c r="C182" s="395"/>
      <c r="D182" s="480"/>
      <c r="E182" s="481"/>
      <c r="F182" s="395"/>
      <c r="G182" s="393"/>
      <c r="H182" s="393"/>
      <c r="I182" s="393"/>
      <c r="J182" s="393"/>
      <c r="K182" s="364"/>
      <c r="L182" s="364"/>
      <c r="M182" s="364"/>
      <c r="N182" s="364"/>
      <c r="O182" s="364"/>
      <c r="P182" s="364"/>
      <c r="Q182" s="364"/>
    </row>
    <row r="183" spans="1:17" s="74" customFormat="1" ht="15.75">
      <c r="A183" s="385"/>
      <c r="B183" s="263"/>
      <c r="C183" s="395"/>
      <c r="D183" s="480"/>
      <c r="E183" s="481"/>
      <c r="F183" s="395"/>
      <c r="G183" s="393"/>
      <c r="H183" s="393"/>
      <c r="I183" s="393"/>
      <c r="J183" s="393"/>
      <c r="K183" s="364"/>
      <c r="L183" s="364"/>
      <c r="M183" s="364"/>
      <c r="N183" s="364"/>
      <c r="O183" s="364"/>
      <c r="P183" s="364"/>
      <c r="Q183" s="364"/>
    </row>
    <row r="184" spans="1:17" s="74" customFormat="1" ht="15.75">
      <c r="A184" s="385"/>
      <c r="B184" s="263"/>
      <c r="C184" s="395"/>
      <c r="D184" s="480"/>
      <c r="E184" s="481"/>
      <c r="F184" s="395"/>
      <c r="G184" s="393"/>
      <c r="H184" s="393"/>
      <c r="I184" s="393"/>
      <c r="J184" s="393"/>
      <c r="K184" s="364"/>
      <c r="L184" s="364"/>
      <c r="M184" s="364"/>
      <c r="N184" s="364"/>
      <c r="O184" s="364"/>
      <c r="P184" s="364"/>
      <c r="Q184" s="364"/>
    </row>
    <row r="185" spans="1:17" s="74" customFormat="1" ht="15.75">
      <c r="A185" s="385"/>
      <c r="B185" s="263"/>
      <c r="C185" s="395"/>
      <c r="D185" s="480"/>
      <c r="E185" s="481"/>
      <c r="F185" s="395"/>
      <c r="G185" s="393"/>
      <c r="H185" s="393"/>
      <c r="I185" s="393"/>
      <c r="J185" s="393"/>
      <c r="K185" s="364"/>
      <c r="L185" s="364"/>
      <c r="M185" s="364"/>
      <c r="N185" s="364"/>
      <c r="O185" s="364"/>
      <c r="P185" s="364"/>
      <c r="Q185" s="364"/>
    </row>
    <row r="186" spans="1:17" s="74" customFormat="1" ht="15.75">
      <c r="A186" s="385"/>
      <c r="B186" s="263"/>
      <c r="C186" s="395"/>
      <c r="D186" s="480"/>
      <c r="E186" s="481"/>
      <c r="F186" s="395"/>
      <c r="G186" s="393"/>
      <c r="H186" s="393"/>
      <c r="I186" s="393"/>
      <c r="J186" s="393"/>
      <c r="K186" s="364"/>
      <c r="L186" s="364"/>
      <c r="M186" s="364"/>
      <c r="N186" s="364"/>
      <c r="O186" s="364"/>
      <c r="P186" s="364"/>
      <c r="Q186" s="364"/>
    </row>
    <row r="187" spans="1:17" s="74" customFormat="1" ht="15.75">
      <c r="A187" s="385"/>
      <c r="B187" s="263"/>
      <c r="C187" s="395"/>
      <c r="D187" s="480"/>
      <c r="E187" s="481"/>
      <c r="F187" s="395"/>
      <c r="G187" s="393"/>
      <c r="H187" s="393"/>
      <c r="I187" s="393"/>
      <c r="J187" s="393"/>
      <c r="K187" s="364"/>
      <c r="L187" s="364"/>
      <c r="M187" s="364"/>
      <c r="N187" s="364"/>
      <c r="O187" s="364"/>
      <c r="P187" s="364"/>
      <c r="Q187" s="364"/>
    </row>
    <row r="188" spans="1:17" s="74" customFormat="1" ht="15.75">
      <c r="A188" s="385"/>
      <c r="B188" s="263"/>
      <c r="C188" s="395"/>
      <c r="D188" s="480"/>
      <c r="E188" s="481"/>
      <c r="F188" s="395"/>
      <c r="G188" s="393"/>
      <c r="H188" s="393"/>
      <c r="I188" s="393"/>
      <c r="J188" s="393"/>
      <c r="K188" s="364"/>
      <c r="L188" s="364"/>
      <c r="M188" s="364"/>
      <c r="N188" s="364"/>
      <c r="O188" s="364"/>
      <c r="P188" s="364"/>
      <c r="Q188" s="364"/>
    </row>
    <row r="189" spans="1:17" s="74" customFormat="1" ht="15.75">
      <c r="A189" s="385"/>
      <c r="B189" s="263"/>
      <c r="C189" s="395"/>
      <c r="D189" s="480"/>
      <c r="E189" s="481"/>
      <c r="F189" s="395"/>
      <c r="G189" s="393"/>
      <c r="H189" s="393"/>
      <c r="I189" s="393"/>
      <c r="J189" s="393"/>
      <c r="K189" s="364"/>
      <c r="L189" s="364"/>
      <c r="M189" s="364"/>
      <c r="N189" s="364"/>
      <c r="O189" s="364"/>
      <c r="P189" s="364"/>
      <c r="Q189" s="364"/>
    </row>
    <row r="190" spans="1:17" s="74" customFormat="1" ht="15.75">
      <c r="A190" s="385"/>
      <c r="B190" s="263"/>
      <c r="C190" s="395"/>
      <c r="D190" s="480"/>
      <c r="E190" s="481"/>
      <c r="F190" s="395"/>
      <c r="G190" s="393"/>
      <c r="H190" s="393"/>
      <c r="I190" s="393"/>
      <c r="J190" s="393"/>
      <c r="K190" s="364"/>
      <c r="L190" s="364"/>
      <c r="M190" s="364"/>
      <c r="N190" s="364"/>
      <c r="O190" s="364"/>
      <c r="P190" s="364"/>
      <c r="Q190" s="364"/>
    </row>
    <row r="191" spans="1:17" s="74" customFormat="1" ht="15.75">
      <c r="A191" s="385"/>
      <c r="B191" s="263"/>
      <c r="C191" s="395"/>
      <c r="D191" s="480"/>
      <c r="E191" s="481"/>
      <c r="F191" s="395"/>
      <c r="G191" s="393"/>
      <c r="H191" s="393"/>
      <c r="I191" s="393"/>
      <c r="J191" s="393"/>
      <c r="K191" s="364"/>
      <c r="L191" s="364"/>
      <c r="M191" s="364"/>
      <c r="N191" s="364"/>
      <c r="O191" s="364"/>
      <c r="P191" s="364"/>
      <c r="Q191" s="364"/>
    </row>
    <row r="192" spans="1:17" s="74" customFormat="1" ht="15.75">
      <c r="A192" s="385"/>
      <c r="B192" s="263"/>
      <c r="C192" s="395"/>
      <c r="D192" s="480"/>
      <c r="E192" s="481"/>
      <c r="F192" s="395"/>
      <c r="G192" s="393"/>
      <c r="H192" s="393"/>
      <c r="I192" s="393"/>
      <c r="J192" s="393"/>
      <c r="K192" s="364"/>
      <c r="L192" s="364"/>
      <c r="M192" s="364"/>
      <c r="N192" s="364"/>
      <c r="O192" s="364"/>
      <c r="P192" s="364"/>
      <c r="Q192" s="364"/>
    </row>
    <row r="193" spans="1:17" s="74" customFormat="1" ht="15.75">
      <c r="A193" s="385"/>
      <c r="B193" s="263"/>
      <c r="C193" s="395"/>
      <c r="D193" s="480"/>
      <c r="E193" s="481"/>
      <c r="F193" s="395"/>
      <c r="G193" s="393"/>
      <c r="H193" s="393"/>
      <c r="I193" s="393"/>
      <c r="J193" s="393"/>
      <c r="K193" s="364"/>
      <c r="L193" s="364"/>
      <c r="M193" s="364"/>
      <c r="N193" s="364"/>
      <c r="O193" s="364"/>
      <c r="P193" s="364"/>
      <c r="Q193" s="364"/>
    </row>
    <row r="194" spans="1:17" s="74" customFormat="1" ht="15.75">
      <c r="A194" s="385"/>
      <c r="B194" s="263"/>
      <c r="C194" s="395"/>
      <c r="D194" s="480"/>
      <c r="E194" s="481"/>
      <c r="F194" s="395"/>
      <c r="G194" s="393"/>
      <c r="H194" s="393"/>
      <c r="I194" s="393"/>
      <c r="J194" s="393"/>
      <c r="K194" s="364"/>
      <c r="L194" s="364"/>
      <c r="M194" s="364"/>
      <c r="N194" s="364"/>
      <c r="O194" s="364"/>
      <c r="P194" s="364"/>
      <c r="Q194" s="364"/>
    </row>
    <row r="195" spans="1:17" s="74" customFormat="1" ht="15.75">
      <c r="A195" s="385"/>
      <c r="B195" s="263"/>
      <c r="C195" s="395"/>
      <c r="D195" s="480"/>
      <c r="E195" s="481"/>
      <c r="F195" s="395"/>
      <c r="G195" s="393"/>
      <c r="H195" s="393"/>
      <c r="I195" s="393"/>
      <c r="J195" s="393"/>
      <c r="K195" s="364"/>
      <c r="L195" s="364"/>
      <c r="M195" s="364"/>
      <c r="N195" s="364"/>
      <c r="O195" s="364"/>
      <c r="P195" s="364"/>
      <c r="Q195" s="364"/>
    </row>
    <row r="196" spans="1:17" s="74" customFormat="1" ht="15.75">
      <c r="A196" s="385"/>
      <c r="B196" s="263"/>
      <c r="C196" s="395"/>
      <c r="D196" s="480"/>
      <c r="E196" s="481"/>
      <c r="F196" s="395"/>
      <c r="G196" s="393"/>
      <c r="H196" s="393"/>
      <c r="I196" s="393"/>
      <c r="J196" s="393"/>
      <c r="K196" s="364"/>
      <c r="L196" s="364"/>
      <c r="M196" s="364"/>
      <c r="N196" s="364"/>
      <c r="O196" s="364"/>
      <c r="P196" s="364"/>
      <c r="Q196" s="364"/>
    </row>
    <row r="197" spans="1:17" s="74" customFormat="1" ht="15.75">
      <c r="A197" s="385"/>
      <c r="B197" s="263"/>
      <c r="C197" s="395"/>
      <c r="D197" s="480"/>
      <c r="E197" s="481"/>
      <c r="F197" s="395"/>
      <c r="G197" s="393"/>
      <c r="H197" s="393"/>
      <c r="I197" s="393"/>
      <c r="J197" s="393"/>
      <c r="K197" s="364"/>
      <c r="L197" s="364"/>
      <c r="M197" s="364"/>
      <c r="N197" s="364"/>
      <c r="O197" s="364"/>
      <c r="P197" s="364"/>
      <c r="Q197" s="364"/>
    </row>
    <row r="198" spans="1:17" s="74" customFormat="1" ht="15.75">
      <c r="A198" s="385"/>
      <c r="B198" s="263"/>
      <c r="C198" s="395"/>
      <c r="D198" s="480"/>
      <c r="E198" s="481"/>
      <c r="F198" s="395"/>
      <c r="G198" s="393"/>
      <c r="H198" s="393"/>
      <c r="I198" s="393"/>
      <c r="J198" s="393"/>
      <c r="K198" s="364"/>
      <c r="L198" s="364"/>
      <c r="M198" s="364"/>
      <c r="N198" s="364"/>
      <c r="O198" s="364"/>
      <c r="P198" s="364"/>
      <c r="Q198" s="364"/>
    </row>
    <row r="199" spans="1:17" s="74" customFormat="1" ht="15.75">
      <c r="A199" s="385"/>
      <c r="B199" s="263"/>
      <c r="C199" s="395"/>
      <c r="D199" s="480"/>
      <c r="E199" s="481"/>
      <c r="F199" s="395"/>
      <c r="G199" s="393"/>
      <c r="H199" s="393"/>
      <c r="I199" s="393"/>
      <c r="J199" s="393"/>
      <c r="K199" s="364"/>
      <c r="L199" s="364"/>
      <c r="M199" s="364"/>
      <c r="N199" s="364"/>
      <c r="O199" s="364"/>
      <c r="P199" s="364"/>
      <c r="Q199" s="364"/>
    </row>
    <row r="200" spans="1:17" s="74" customFormat="1" ht="15.75">
      <c r="A200" s="385"/>
      <c r="B200" s="263"/>
      <c r="C200" s="395"/>
      <c r="D200" s="480"/>
      <c r="E200" s="481"/>
      <c r="F200" s="395"/>
      <c r="G200" s="393"/>
      <c r="H200" s="393"/>
      <c r="I200" s="393"/>
      <c r="J200" s="393"/>
      <c r="K200" s="364"/>
      <c r="L200" s="364"/>
      <c r="M200" s="364"/>
      <c r="N200" s="364"/>
      <c r="O200" s="364"/>
      <c r="P200" s="364"/>
      <c r="Q200" s="364"/>
    </row>
    <row r="201" spans="1:17" s="74" customFormat="1" ht="15.75">
      <c r="A201" s="385"/>
      <c r="B201" s="263"/>
      <c r="C201" s="395"/>
      <c r="D201" s="480"/>
      <c r="E201" s="481"/>
      <c r="F201" s="395"/>
      <c r="G201" s="393"/>
      <c r="H201" s="393"/>
      <c r="I201" s="393"/>
      <c r="J201" s="393"/>
      <c r="K201" s="364"/>
      <c r="L201" s="364"/>
      <c r="M201" s="364"/>
      <c r="N201" s="364"/>
      <c r="O201" s="364"/>
      <c r="P201" s="364"/>
      <c r="Q201" s="364"/>
    </row>
    <row r="202" spans="1:17" s="74" customFormat="1" ht="15.75">
      <c r="A202" s="385"/>
      <c r="B202" s="263"/>
      <c r="C202" s="395"/>
      <c r="D202" s="480"/>
      <c r="E202" s="481"/>
      <c r="F202" s="395"/>
      <c r="G202" s="393"/>
      <c r="H202" s="393"/>
      <c r="I202" s="393"/>
      <c r="J202" s="393"/>
      <c r="K202" s="364"/>
      <c r="L202" s="364"/>
      <c r="M202" s="364"/>
      <c r="N202" s="364"/>
      <c r="O202" s="364"/>
      <c r="P202" s="364"/>
      <c r="Q202" s="364"/>
    </row>
    <row r="203" spans="1:17" s="74" customFormat="1" ht="15.75">
      <c r="A203" s="385"/>
      <c r="B203" s="263"/>
      <c r="C203" s="395"/>
      <c r="D203" s="480"/>
      <c r="E203" s="481"/>
      <c r="F203" s="395"/>
      <c r="G203" s="393"/>
      <c r="H203" s="393"/>
      <c r="I203" s="393"/>
      <c r="J203" s="393"/>
      <c r="K203" s="364"/>
      <c r="L203" s="364"/>
      <c r="M203" s="364"/>
      <c r="N203" s="364"/>
      <c r="O203" s="364"/>
      <c r="P203" s="364"/>
      <c r="Q203" s="364"/>
    </row>
    <row r="204" spans="1:17" s="74" customFormat="1" ht="15.75">
      <c r="A204" s="385"/>
      <c r="B204" s="263"/>
      <c r="C204" s="395"/>
      <c r="D204" s="480"/>
      <c r="E204" s="481"/>
      <c r="F204" s="395"/>
      <c r="G204" s="393"/>
      <c r="H204" s="393"/>
      <c r="I204" s="393"/>
      <c r="J204" s="393"/>
      <c r="K204" s="364"/>
      <c r="L204" s="364"/>
      <c r="M204" s="364"/>
      <c r="N204" s="364"/>
      <c r="O204" s="364"/>
      <c r="P204" s="364"/>
      <c r="Q204" s="364"/>
    </row>
    <row r="205" spans="1:17" s="74" customFormat="1" ht="15.75">
      <c r="A205" s="385"/>
      <c r="B205" s="263"/>
      <c r="C205" s="395"/>
      <c r="D205" s="480"/>
      <c r="E205" s="481"/>
      <c r="F205" s="395"/>
      <c r="G205" s="393"/>
      <c r="H205" s="393"/>
      <c r="I205" s="393"/>
      <c r="J205" s="393"/>
      <c r="K205" s="364"/>
      <c r="L205" s="364"/>
      <c r="M205" s="364"/>
      <c r="N205" s="364"/>
      <c r="O205" s="364"/>
      <c r="P205" s="364"/>
      <c r="Q205" s="364"/>
    </row>
  </sheetData>
  <sheetProtection/>
  <mergeCells count="24">
    <mergeCell ref="J57:J58"/>
    <mergeCell ref="B55:D55"/>
    <mergeCell ref="F57:F58"/>
    <mergeCell ref="G57:G58"/>
    <mergeCell ref="H57:H58"/>
    <mergeCell ref="I57:I58"/>
    <mergeCell ref="G7:G8"/>
    <mergeCell ref="J7:J8"/>
    <mergeCell ref="H7:H8"/>
    <mergeCell ref="I7:I8"/>
    <mergeCell ref="G41:G42"/>
    <mergeCell ref="H41:H42"/>
    <mergeCell ref="I41:I42"/>
    <mergeCell ref="J41:J42"/>
    <mergeCell ref="A4:F4"/>
    <mergeCell ref="A70:B70"/>
    <mergeCell ref="A53:B53"/>
    <mergeCell ref="F7:F8"/>
    <mergeCell ref="D41:E41"/>
    <mergeCell ref="F41:F42"/>
    <mergeCell ref="D57:E57"/>
    <mergeCell ref="D7:E7"/>
    <mergeCell ref="A5:B5"/>
    <mergeCell ref="C5:D5"/>
  </mergeCells>
  <printOptions/>
  <pageMargins left="0.73" right="0.16" top="0.53" bottom="0.27" header="0.21" footer="0.1968503937007874"/>
  <pageSetup horizontalDpi="600" verticalDpi="600" orientation="landscape" paperSize="9" scale="66" r:id="rId1"/>
  <headerFooter alignWithMargins="0">
    <oddFooter>&amp;C&amp;Z&amp;F</oddFooter>
  </headerFooter>
  <rowBreaks count="2" manualBreakCount="2">
    <brk id="40" max="9" man="1"/>
    <brk id="54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User</cp:lastModifiedBy>
  <cp:lastPrinted>2017-10-23T09:26:17Z</cp:lastPrinted>
  <dcterms:created xsi:type="dcterms:W3CDTF">2005-08-25T08:00:13Z</dcterms:created>
  <dcterms:modified xsi:type="dcterms:W3CDTF">2018-01-18T10:08:40Z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-1053028337</vt:i4>
  </property>
  <property fmtid="{D5CDD505-2E9C-101B-9397-08002B2CF9AE}" pid="3" name="_EmailSubject">
    <vt:lpwstr>PRIJEDLOG: DOPIS, I OBRASCE</vt:lpwstr>
  </property>
  <property fmtid="{D5CDD505-2E9C-101B-9397-08002B2CF9AE}" pid="4" name="_AuthorEmail">
    <vt:lpwstr>ivana.jakir@mfin.hr</vt:lpwstr>
  </property>
  <property fmtid="{D5CDD505-2E9C-101B-9397-08002B2CF9AE}" pid="5" name="_AuthorEmailDisplayName">
    <vt:lpwstr>Ivana Jakir</vt:lpwstr>
  </property>
  <property fmtid="{D5CDD505-2E9C-101B-9397-08002B2CF9AE}" pid="6" name="_ReviewingToolsShownOnce">
    <vt:lpwstr/>
  </property>
</Properties>
</file>